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表" sheetId="2" r:id="rId1"/>
    <sheet name="工程量清单" sheetId="1" r:id="rId2"/>
  </sheets>
  <calcPr calcId="144525"/>
</workbook>
</file>

<file path=xl/sharedStrings.xml><?xml version="1.0" encoding="utf-8"?>
<sst xmlns="http://schemas.openxmlformats.org/spreadsheetml/2006/main" count="1593" uniqueCount="294">
  <si>
    <t>汇总表</t>
  </si>
  <si>
    <t>工程名称：广州市白云湖水利工程体系经常性运行及维修养护（水利标）</t>
  </si>
  <si>
    <t>序号</t>
  </si>
  <si>
    <t>项目内容</t>
  </si>
  <si>
    <t>金额（元）</t>
  </si>
  <si>
    <t>备注</t>
  </si>
  <si>
    <t>广州市白云湖2024年度水利工程体系经常性运行及维修养护（水利标）</t>
  </si>
  <si>
    <t>合  计</t>
  </si>
  <si>
    <t>工程量清单（水利工程维修养护）</t>
  </si>
  <si>
    <t>工程名称：广州市白云湖水利工程体系经常性运行及维修养护</t>
  </si>
  <si>
    <t>项目费用名称</t>
  </si>
  <si>
    <t>单位</t>
  </si>
  <si>
    <t>数量</t>
  </si>
  <si>
    <t>一、</t>
  </si>
  <si>
    <t>东湖水利工程维修养护</t>
  </si>
  <si>
    <t>（一）</t>
  </si>
  <si>
    <t>中型Ⅳ等泵站维修养护工程（石井河泵站1座）</t>
  </si>
  <si>
    <t>机电设备维修养护</t>
  </si>
  <si>
    <t xml:space="preserve"> </t>
  </si>
  <si>
    <t>1)</t>
  </si>
  <si>
    <t>主机</t>
  </si>
  <si>
    <t>次</t>
  </si>
  <si>
    <t>2)</t>
  </si>
  <si>
    <t>叶片调节机构</t>
  </si>
  <si>
    <t>3)</t>
  </si>
  <si>
    <t>长柄检修阀</t>
  </si>
  <si>
    <t>4)</t>
  </si>
  <si>
    <t>水导</t>
  </si>
  <si>
    <t>5)</t>
  </si>
  <si>
    <t>输变电系统维修养护（变压器）</t>
  </si>
  <si>
    <t>6)</t>
  </si>
  <si>
    <t>输变电系统维修养护（线路）</t>
  </si>
  <si>
    <t>km</t>
  </si>
  <si>
    <t>7)</t>
  </si>
  <si>
    <t>操作设备维修养护</t>
  </si>
  <si>
    <t>8)</t>
  </si>
  <si>
    <t>避雷设施维修养护</t>
  </si>
  <si>
    <t>元</t>
  </si>
  <si>
    <t>9)</t>
  </si>
  <si>
    <t>避雷设施监测</t>
  </si>
  <si>
    <t>10)</t>
  </si>
  <si>
    <t>配件更换</t>
  </si>
  <si>
    <t>更换率</t>
  </si>
  <si>
    <t>2辅助设备维修养护</t>
  </si>
  <si>
    <t>压力油系统</t>
  </si>
  <si>
    <t>供排水系统</t>
  </si>
  <si>
    <t>压缩空气系统</t>
  </si>
  <si>
    <t>抽真空系统</t>
  </si>
  <si>
    <t>通风机</t>
  </si>
  <si>
    <t>拍门拦污栅维修养护</t>
  </si>
  <si>
    <t>起重设备维修养护</t>
  </si>
  <si>
    <t>泵站建筑物维修养护</t>
  </si>
  <si>
    <t>泵站裂缝渗漏处理</t>
  </si>
  <si>
    <t>泵站日常维修养护</t>
  </si>
  <si>
    <t>m2</t>
  </si>
  <si>
    <t>砌石护坡挡土墙勾缝修补</t>
  </si>
  <si>
    <t>砌石护坡挡土墙损毁修补</t>
  </si>
  <si>
    <t>m3</t>
  </si>
  <si>
    <t>进出水池清淤，运距20km</t>
  </si>
  <si>
    <t>进水渠维修养护</t>
  </si>
  <si>
    <t>附属设施维修养护</t>
  </si>
  <si>
    <t>管理房维修养护</t>
  </si>
  <si>
    <t>围墙护栏维修养护</t>
  </si>
  <si>
    <t>m</t>
  </si>
  <si>
    <t>标志（警示）牌维护</t>
  </si>
  <si>
    <t>个</t>
  </si>
  <si>
    <t>物料动力消耗</t>
  </si>
  <si>
    <t>电力消耗</t>
  </si>
  <si>
    <t>km.h</t>
  </si>
  <si>
    <t xml:space="preserve">汽油消耗 </t>
  </si>
  <si>
    <t>kg</t>
  </si>
  <si>
    <t>机油消耗</t>
  </si>
  <si>
    <t xml:space="preserve">黄油消耗 </t>
  </si>
  <si>
    <t xml:space="preserve">机组轴承油消耗 </t>
  </si>
  <si>
    <t xml:space="preserve">液压油消耗 </t>
  </si>
  <si>
    <t>检修闸维修养护</t>
  </si>
  <si>
    <t>自动控制设备维修养护</t>
  </si>
  <si>
    <t>维修率</t>
  </si>
  <si>
    <t>蚁鼠害等防治</t>
  </si>
  <si>
    <t>红火蚁防治</t>
  </si>
  <si>
    <t>白蚁防治</t>
  </si>
  <si>
    <t>安全巡查人员费用</t>
  </si>
  <si>
    <t>人</t>
  </si>
  <si>
    <t>（二）、</t>
  </si>
  <si>
    <t>环滘涌水闸小型7等水闸维修养护工程</t>
  </si>
  <si>
    <t>水工建筑物维修养护</t>
  </si>
  <si>
    <t>养护土方、运距20km</t>
  </si>
  <si>
    <t>砌石护坡勾缝修补</t>
  </si>
  <si>
    <t>砌石护坡翻修</t>
  </si>
  <si>
    <t>防冲设施抛石处理</t>
  </si>
  <si>
    <t>反滤排水设施</t>
  </si>
  <si>
    <t>出水底部构件养护</t>
  </si>
  <si>
    <t>混凝土破损修补</t>
  </si>
  <si>
    <t>裂缝处理</t>
  </si>
  <si>
    <t>伸缩缝填料填充</t>
  </si>
  <si>
    <t>闸门维修养护</t>
  </si>
  <si>
    <t>止水更换</t>
  </si>
  <si>
    <t>闸门防腐处理</t>
  </si>
  <si>
    <t>启闭机维修养护</t>
  </si>
  <si>
    <t>机体表面防护处理</t>
  </si>
  <si>
    <t>钢丝绳维修养护</t>
  </si>
  <si>
    <t>套</t>
  </si>
  <si>
    <t>传(制)动系统维修养护</t>
  </si>
  <si>
    <t>孔</t>
  </si>
  <si>
    <t>电动机维修养护</t>
  </si>
  <si>
    <t>台</t>
  </si>
  <si>
    <t>配电设备维修养护</t>
  </si>
  <si>
    <t>kw.h</t>
  </si>
  <si>
    <t xml:space="preserve">柴油消耗 </t>
  </si>
  <si>
    <t>液压油检测</t>
  </si>
  <si>
    <t>闸室清淤</t>
  </si>
  <si>
    <t xml:space="preserve">白蚁防治 </t>
  </si>
  <si>
    <t>环滘涌涵闸小型7等水闸自动控制设备维护</t>
  </si>
  <si>
    <t>机房及管理房维修养护</t>
  </si>
  <si>
    <t>护拦维修养护</t>
  </si>
  <si>
    <t>标志(警示)牌维护</t>
  </si>
  <si>
    <t>（三）、</t>
  </si>
  <si>
    <t>石井河水闸小型7等水闸维修养护工程</t>
  </si>
  <si>
    <t>（四）、</t>
  </si>
  <si>
    <t>石井河船闸小型7等船闸维修养护工程</t>
  </si>
  <si>
    <t>防撞设施维护</t>
  </si>
  <si>
    <t xml:space="preserve">（五）、  </t>
  </si>
  <si>
    <t>白云湖湖区维修养护项目（东湖堤防工程长度4.703km）</t>
  </si>
  <si>
    <t>害堤动物防治</t>
  </si>
  <si>
    <t>湖区电气设备高压线路及变压器维修养护工程</t>
  </si>
  <si>
    <t>输变电系统维修养护（变压器sc10-1250KVA）中心高压室</t>
  </si>
  <si>
    <t>输变电系统维修养护（变压器SC10-200KVA）调度中心</t>
  </si>
  <si>
    <t>输变电系统维修养护（变压器SC10-80KVA）1号至7号箱变共七个变压器</t>
  </si>
  <si>
    <t>（六）、</t>
  </si>
  <si>
    <t>运行人员值班费</t>
  </si>
  <si>
    <t>运行值班人员费</t>
  </si>
  <si>
    <t>二、</t>
  </si>
  <si>
    <t>西湖水利工程维修养护</t>
  </si>
  <si>
    <t xml:space="preserve">（一）、 </t>
  </si>
  <si>
    <t>中型Ⅲ等泵站维修养护工程（广和泵站1座）</t>
  </si>
  <si>
    <t>机电设备维修养护（YQGN850-6潜水电机维护）</t>
  </si>
  <si>
    <t>电机拆卸</t>
  </si>
  <si>
    <t>电机定子清洗</t>
  </si>
  <si>
    <t>部</t>
  </si>
  <si>
    <t>电机转子清洗</t>
  </si>
  <si>
    <t>电机检测感应器清洗</t>
  </si>
  <si>
    <t>电机定子转子烘干去湿</t>
  </si>
  <si>
    <t>电机轴头键更换</t>
  </si>
  <si>
    <t>电机出轴端机械密封更换</t>
  </si>
  <si>
    <t>只</t>
  </si>
  <si>
    <t>11)</t>
  </si>
  <si>
    <t>橡胶密封圈更换</t>
  </si>
  <si>
    <t>12)</t>
  </si>
  <si>
    <t>电机轴承唇形密封圈更换</t>
  </si>
  <si>
    <t>13)</t>
  </si>
  <si>
    <t>电机装配</t>
  </si>
  <si>
    <t>14)</t>
  </si>
  <si>
    <t>成套电机绝缘耐压试验</t>
  </si>
  <si>
    <t>15)</t>
  </si>
  <si>
    <t>泵体及齿轮箱拆卸</t>
  </si>
  <si>
    <t>16)</t>
  </si>
  <si>
    <t>泵轴清洗</t>
  </si>
  <si>
    <t>17)</t>
  </si>
  <si>
    <t>行星齿轮减速箱维护</t>
  </si>
  <si>
    <t>18)</t>
  </si>
  <si>
    <t>行星齿轮减速箱返厂修理</t>
  </si>
  <si>
    <t>19)</t>
  </si>
  <si>
    <t>泵段机械密封1更换</t>
  </si>
  <si>
    <t>20)</t>
  </si>
  <si>
    <t>泵段机械密封2更换</t>
  </si>
  <si>
    <t>21)</t>
  </si>
  <si>
    <t>泵体橡胶密封圈更换</t>
  </si>
  <si>
    <t>22)</t>
  </si>
  <si>
    <t>泵段与减速箱装配</t>
  </si>
  <si>
    <t>23)</t>
  </si>
  <si>
    <t>整机成套装配</t>
  </si>
  <si>
    <t>24)</t>
  </si>
  <si>
    <t>机组防腐油漆</t>
  </si>
  <si>
    <t>25)</t>
  </si>
  <si>
    <t>机组气密性试验</t>
  </si>
  <si>
    <t>26)</t>
  </si>
  <si>
    <t>机组充填抗磨润滑油脂</t>
  </si>
  <si>
    <t>27)</t>
  </si>
  <si>
    <t>整机成套电器检测试验</t>
  </si>
  <si>
    <t>28)</t>
  </si>
  <si>
    <t>机组试运行检验</t>
  </si>
  <si>
    <t>29)</t>
  </si>
  <si>
    <t>30)</t>
  </si>
  <si>
    <t>31)</t>
  </si>
  <si>
    <t>32)</t>
  </si>
  <si>
    <t>33)</t>
  </si>
  <si>
    <t>34)</t>
  </si>
  <si>
    <t>35)</t>
  </si>
  <si>
    <t>36)</t>
  </si>
  <si>
    <t>辅助设备维修养护</t>
  </si>
  <si>
    <t>1）</t>
  </si>
  <si>
    <t>2）</t>
  </si>
  <si>
    <t>3）</t>
  </si>
  <si>
    <t>4）</t>
  </si>
  <si>
    <t>5）</t>
  </si>
  <si>
    <t>6）</t>
  </si>
  <si>
    <t>7）</t>
  </si>
  <si>
    <t>8）</t>
  </si>
  <si>
    <t>米</t>
  </si>
  <si>
    <t xml:space="preserve"> （二）、</t>
  </si>
  <si>
    <t>广和泵站防洪闸小型7等水闸维修养护工程</t>
  </si>
  <si>
    <t>9）</t>
  </si>
  <si>
    <t>入水口拦污设备维护</t>
  </si>
  <si>
    <t>清污机拦漂设施维护</t>
  </si>
  <si>
    <t xml:space="preserve"> （三）、</t>
  </si>
  <si>
    <t>白云湖进水闸小型7等水闸维修养护工程</t>
  </si>
  <si>
    <t>白云湖进水闸小型7等水闸自动控制设备维护</t>
  </si>
  <si>
    <t xml:space="preserve">（四）、 </t>
  </si>
  <si>
    <t>滘心涌水闸小型8等水闸维修养护工程</t>
  </si>
  <si>
    <t>配件更换（在泵站中考虑）</t>
  </si>
  <si>
    <t>滘心涌涵闸小型8等自动控制设备维护</t>
  </si>
  <si>
    <t xml:space="preserve"> （五）、</t>
  </si>
  <si>
    <t>海口涌水闸小型8等水闸维修养护工程</t>
  </si>
  <si>
    <t>海口涌涵闸小型8等水闸自动控制设备维护</t>
  </si>
  <si>
    <t xml:space="preserve"> （六）、</t>
  </si>
  <si>
    <t>引水渠3级2类堤防维修养护工程（4.7*2km)</t>
  </si>
  <si>
    <t>河床养护及零星疏浚</t>
  </si>
  <si>
    <t>河床清除阻水障碍物 运距20km</t>
  </si>
  <si>
    <t>河床零星疏浚淤积物  运距20km</t>
  </si>
  <si>
    <t>河道观测</t>
  </si>
  <si>
    <t>水体（质）监测</t>
  </si>
  <si>
    <t>点</t>
  </si>
  <si>
    <t>河道（断面）观测</t>
  </si>
  <si>
    <t>断面</t>
  </si>
  <si>
    <t>河道（床）检查巡查</t>
  </si>
  <si>
    <t>巡查人员费用</t>
  </si>
  <si>
    <t>巡查设备（船）</t>
  </si>
  <si>
    <t>台班</t>
  </si>
  <si>
    <t>构件路面（料石、预制混凝土、砖等）</t>
  </si>
  <si>
    <t>拆除路面</t>
  </si>
  <si>
    <t>拆除路面基层、底基层</t>
  </si>
  <si>
    <t>维修路面破碎面板</t>
  </si>
  <si>
    <t>路缘石维护</t>
  </si>
  <si>
    <t>堤坡工程</t>
  </si>
  <si>
    <t>坡堤养护土方、运距20km</t>
  </si>
  <si>
    <t>上堤路口养护土方、运距20km</t>
  </si>
  <si>
    <t>迎水侧陡墙</t>
  </si>
  <si>
    <t>勾缝修补</t>
  </si>
  <si>
    <t>抛石</t>
  </si>
  <si>
    <t>伸缩缝修补</t>
  </si>
  <si>
    <t xml:space="preserve">土方(淤泥)开挖  </t>
  </si>
  <si>
    <t>桥梁养护</t>
  </si>
  <si>
    <t>座</t>
  </si>
  <si>
    <t>路基工程</t>
  </si>
  <si>
    <t>砂土填补（5cm）</t>
  </si>
  <si>
    <t>粒料加固（砂）</t>
  </si>
  <si>
    <t>培填路肩土</t>
  </si>
  <si>
    <t>围蔽施工安全设施</t>
  </si>
  <si>
    <t>围封围蔽安全设施</t>
  </si>
  <si>
    <t>处</t>
  </si>
  <si>
    <t>防浪（挡）墙、栏杆（板）</t>
  </si>
  <si>
    <t>岸墙面除草</t>
  </si>
  <si>
    <t>防浪（挡）墙修补</t>
  </si>
  <si>
    <t>钢筋混凝土栏杆</t>
  </si>
  <si>
    <t>堤防隐患探测</t>
  </si>
  <si>
    <t>普通探测</t>
  </si>
  <si>
    <t>平方米</t>
  </si>
  <si>
    <t>附属设施</t>
  </si>
  <si>
    <t>标志牌维护</t>
  </si>
  <si>
    <t>警示牌维护</t>
  </si>
  <si>
    <t>桩号碑维护</t>
  </si>
  <si>
    <t>钢爬梯维护</t>
  </si>
  <si>
    <t>水尺维护</t>
  </si>
  <si>
    <t>桩号碑补装</t>
  </si>
  <si>
    <t>警示桩补装</t>
  </si>
  <si>
    <t>警示牌补装</t>
  </si>
  <si>
    <t>堤防观测</t>
  </si>
  <si>
    <t>淤区</t>
  </si>
  <si>
    <t>边梗整修</t>
  </si>
  <si>
    <t>维修养护土方、运距20km</t>
  </si>
  <si>
    <t>前（后）戗</t>
  </si>
  <si>
    <t>维修养护土方</t>
  </si>
  <si>
    <t xml:space="preserve">（七）、 </t>
  </si>
  <si>
    <t>倒虹吸4等维修养护工程（引水渠5座，总长度为270m，广清顶管倒虹吸4座，总长度为960m）</t>
  </si>
  <si>
    <t>倒虹吸工程维修养护</t>
  </si>
  <si>
    <t>拦污栅维修养护</t>
  </si>
  <si>
    <t>浆砌石破损修补</t>
  </si>
  <si>
    <t>止水维修养护</t>
  </si>
  <si>
    <t>倒虹吸清淤</t>
  </si>
  <si>
    <t xml:space="preserve">（八）、  </t>
  </si>
  <si>
    <t>白云湖西湖湖区维修养护项目（西湖堤防工程长度3.48km）</t>
  </si>
  <si>
    <t>（九）、</t>
  </si>
  <si>
    <t>三、</t>
  </si>
  <si>
    <t xml:space="preserve">引水渠、引水渠插花地、广和泵站绿化养护费                   </t>
  </si>
  <si>
    <t>绿化日常养护</t>
  </si>
  <si>
    <t>行道树养护
(定植第六至二十年）</t>
  </si>
  <si>
    <t>株/1年</t>
  </si>
  <si>
    <t xml:space="preserve">绿地养护（引水渠、引水渠插花地、广和泵站）                    </t>
  </si>
  <si>
    <t>㎡/1年</t>
  </si>
  <si>
    <t>绿地更新及其他</t>
  </si>
  <si>
    <t>引水渠绿化苗木白蚁预防、防治</t>
  </si>
  <si>
    <t>项</t>
  </si>
  <si>
    <t>引水渠绿地更新、复壮改造栽植</t>
  </si>
  <si>
    <t>引水渠园林绿化应急抢险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</si>
</sst>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;[Red]0"/>
    <numFmt numFmtId="179" formatCode="#,##0.00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9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9"/>
      <color indexed="10"/>
      <name val="宋体"/>
      <charset val="134"/>
    </font>
    <font>
      <b/>
      <sz val="14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9" fillId="17" borderId="9" applyNumberFormat="0" applyAlignment="0" applyProtection="0">
      <alignment vertical="center"/>
    </xf>
    <xf numFmtId="0" fontId="30" fillId="17" borderId="5" applyNumberFormat="0" applyAlignment="0" applyProtection="0">
      <alignment vertical="center"/>
    </xf>
    <xf numFmtId="0" fontId="31" fillId="18" borderId="10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177" fontId="2" fillId="0" borderId="0" xfId="0" applyNumberFormat="1" applyFont="1" applyFill="1" applyBorder="1" applyAlignment="1">
      <alignment horizontal="right" vertical="center"/>
    </xf>
    <xf numFmtId="178" fontId="1" fillId="0" borderId="0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center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49" fontId="14" fillId="6" borderId="1" xfId="0" applyNumberFormat="1" applyFont="1" applyFill="1" applyBorder="1" applyAlignment="1">
      <alignment horizontal="left" vertical="center" wrapText="1"/>
    </xf>
    <xf numFmtId="49" fontId="15" fillId="7" borderId="1" xfId="0" applyNumberFormat="1" applyFont="1" applyFill="1" applyBorder="1" applyAlignment="1">
      <alignment horizontal="center" vertical="center" wrapText="1"/>
    </xf>
    <xf numFmtId="0" fontId="3" fillId="7" borderId="1" xfId="0" applyNumberFormat="1" applyFont="1" applyFill="1" applyBorder="1" applyAlignment="1">
      <alignment horizontal="center" vertical="center" wrapText="1"/>
    </xf>
    <xf numFmtId="0" fontId="14" fillId="7" borderId="4" xfId="0" applyNumberFormat="1" applyFont="1" applyFill="1" applyBorder="1" applyAlignment="1">
      <alignment horizontal="center" vertical="center" wrapText="1"/>
    </xf>
    <xf numFmtId="49" fontId="14" fillId="7" borderId="4" xfId="0" applyNumberFormat="1" applyFont="1" applyFill="1" applyBorder="1" applyAlignment="1">
      <alignment horizontal="left" vertical="center" wrapText="1"/>
    </xf>
    <xf numFmtId="0" fontId="15" fillId="7" borderId="4" xfId="0" applyNumberFormat="1" applyFont="1" applyFill="1" applyBorder="1" applyAlignment="1">
      <alignment horizontal="center" vertical="center" wrapText="1"/>
    </xf>
    <xf numFmtId="49" fontId="15" fillId="7" borderId="4" xfId="0" applyNumberFormat="1" applyFont="1" applyFill="1" applyBorder="1" applyAlignment="1">
      <alignment horizontal="left" vertical="center" wrapText="1"/>
    </xf>
    <xf numFmtId="49" fontId="15" fillId="7" borderId="4" xfId="0" applyNumberFormat="1" applyFont="1" applyFill="1" applyBorder="1" applyAlignment="1">
      <alignment horizontal="center" vertical="center" wrapText="1"/>
    </xf>
    <xf numFmtId="0" fontId="3" fillId="7" borderId="4" xfId="0" applyNumberFormat="1" applyFont="1" applyFill="1" applyBorder="1" applyAlignment="1">
      <alignment horizontal="center" vertical="center" wrapText="1"/>
    </xf>
    <xf numFmtId="0" fontId="14" fillId="6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15" fillId="7" borderId="1" xfId="0" applyNumberFormat="1" applyFont="1" applyFill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left" vertical="center" wrapText="1"/>
    </xf>
    <xf numFmtId="49" fontId="7" fillId="6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76" fontId="3" fillId="7" borderId="1" xfId="0" applyNumberFormat="1" applyFont="1" applyFill="1" applyBorder="1" applyAlignment="1">
      <alignment horizontal="center" vertical="center"/>
    </xf>
    <xf numFmtId="0" fontId="14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center" wrapText="1"/>
    </xf>
    <xf numFmtId="17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center" vertical="center"/>
    </xf>
    <xf numFmtId="10" fontId="1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view="pageBreakPreview" zoomScaleNormal="100" workbookViewId="0">
      <selection activeCell="D5" sqref="D5"/>
    </sheetView>
  </sheetViews>
  <sheetFormatPr defaultColWidth="9" defaultRowHeight="14.25" outlineLevelCol="3"/>
  <cols>
    <col min="1" max="1" width="13.375" style="58" customWidth="1"/>
    <col min="2" max="2" width="76.625" style="1" customWidth="1"/>
    <col min="3" max="3" width="19.5" style="58" customWidth="1"/>
    <col min="4" max="4" width="12.875" style="1" customWidth="1"/>
    <col min="5" max="16384" width="9" style="1"/>
  </cols>
  <sheetData>
    <row r="1" ht="98" customHeight="1" spans="1:4">
      <c r="A1" s="59" t="s">
        <v>0</v>
      </c>
      <c r="B1" s="60"/>
      <c r="C1" s="60"/>
      <c r="D1" s="60"/>
    </row>
    <row r="2" customFormat="1" ht="40" customHeight="1" spans="1:4">
      <c r="A2" s="61" t="s">
        <v>1</v>
      </c>
      <c r="B2" s="61"/>
      <c r="C2" s="61"/>
      <c r="D2" s="61"/>
    </row>
    <row r="3" s="58" customFormat="1" ht="48" customHeight="1" spans="1:4">
      <c r="A3" s="10" t="s">
        <v>2</v>
      </c>
      <c r="B3" s="10" t="s">
        <v>3</v>
      </c>
      <c r="C3" s="10" t="s">
        <v>4</v>
      </c>
      <c r="D3" s="10" t="s">
        <v>5</v>
      </c>
    </row>
    <row r="4" ht="48" customHeight="1" spans="1:4">
      <c r="A4" s="10">
        <v>1</v>
      </c>
      <c r="B4" s="62" t="s">
        <v>6</v>
      </c>
      <c r="C4" s="63">
        <v>6400000</v>
      </c>
      <c r="D4" s="64"/>
    </row>
    <row r="5" ht="48" customHeight="1" spans="1:4">
      <c r="A5" s="10"/>
      <c r="B5" s="10" t="s">
        <v>7</v>
      </c>
      <c r="C5" s="63">
        <v>6400000</v>
      </c>
      <c r="D5" s="64"/>
    </row>
    <row r="9" spans="3:4">
      <c r="C9" s="65"/>
      <c r="D9" s="66"/>
    </row>
    <row r="12" spans="3:3">
      <c r="C12" s="65"/>
    </row>
  </sheetData>
  <mergeCells count="2">
    <mergeCell ref="A1:D1"/>
    <mergeCell ref="A2:D2"/>
  </mergeCells>
  <printOptions horizontalCentered="1"/>
  <pageMargins left="0.55" right="0.55" top="0.979861111111111" bottom="0.979861111111111" header="0.509722222222222" footer="0.509722222222222"/>
  <pageSetup paperSize="9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1"/>
  <sheetViews>
    <sheetView workbookViewId="0">
      <selection activeCell="D14" sqref="D14"/>
    </sheetView>
  </sheetViews>
  <sheetFormatPr defaultColWidth="9" defaultRowHeight="14.25" outlineLevelCol="4"/>
  <cols>
    <col min="1" max="1" width="7.5" style="1" customWidth="1"/>
    <col min="2" max="2" width="39.75" style="1" customWidth="1"/>
    <col min="3" max="3" width="9.5" style="3" customWidth="1"/>
    <col min="4" max="4" width="10.75" style="4" customWidth="1"/>
    <col min="5" max="5" width="9" style="1"/>
    <col min="6" max="6" width="18" style="1" customWidth="1"/>
    <col min="7" max="16384" width="9" style="1"/>
  </cols>
  <sheetData>
    <row r="1" s="1" customFormat="1" spans="1:4">
      <c r="A1" s="5" t="s">
        <v>8</v>
      </c>
      <c r="B1" s="5"/>
      <c r="C1" s="6"/>
      <c r="D1" s="6"/>
    </row>
    <row r="2" s="1" customFormat="1" spans="1:4">
      <c r="A2" s="5"/>
      <c r="B2" s="5"/>
      <c r="C2" s="6"/>
      <c r="D2" s="6"/>
    </row>
    <row r="3" s="1" customFormat="1" spans="1:4">
      <c r="A3" s="5"/>
      <c r="B3" s="5"/>
      <c r="C3" s="6"/>
      <c r="D3" s="6"/>
    </row>
    <row r="4" s="2" customFormat="1" ht="27" customHeight="1" spans="1:4">
      <c r="A4" s="7" t="s">
        <v>9</v>
      </c>
      <c r="B4" s="7"/>
      <c r="C4" s="8"/>
      <c r="D4" s="9"/>
    </row>
    <row r="5" s="1" customFormat="1" ht="26.25" customHeight="1" spans="1:4">
      <c r="A5" s="10" t="s">
        <v>2</v>
      </c>
      <c r="B5" s="10" t="s">
        <v>10</v>
      </c>
      <c r="C5" s="10" t="s">
        <v>11</v>
      </c>
      <c r="D5" s="11" t="s">
        <v>12</v>
      </c>
    </row>
    <row r="6" s="1" customFormat="1" ht="24" customHeight="1" spans="1:4">
      <c r="A6" s="10"/>
      <c r="B6" s="10"/>
      <c r="C6" s="10"/>
      <c r="D6" s="11"/>
    </row>
    <row r="7" s="1" customFormat="1" ht="35.25" customHeight="1" spans="1:4">
      <c r="A7" s="12" t="s">
        <v>13</v>
      </c>
      <c r="B7" s="13" t="s">
        <v>14</v>
      </c>
      <c r="C7" s="14"/>
      <c r="D7" s="14"/>
    </row>
    <row r="8" s="1" customFormat="1" ht="28.5" customHeight="1" spans="1:4">
      <c r="A8" s="15" t="s">
        <v>15</v>
      </c>
      <c r="B8" s="16" t="s">
        <v>16</v>
      </c>
      <c r="C8" s="17"/>
      <c r="D8" s="18"/>
    </row>
    <row r="9" s="1" customFormat="1" ht="21.95" customHeight="1" spans="1:4">
      <c r="A9" s="19">
        <v>1</v>
      </c>
      <c r="B9" s="20" t="s">
        <v>17</v>
      </c>
      <c r="C9" s="21" t="s">
        <v>18</v>
      </c>
      <c r="D9" s="22" t="s">
        <v>18</v>
      </c>
    </row>
    <row r="10" s="1" customFormat="1" ht="21.95" customHeight="1" spans="1:4">
      <c r="A10" s="23" t="s">
        <v>19</v>
      </c>
      <c r="B10" s="24" t="s">
        <v>20</v>
      </c>
      <c r="C10" s="21" t="s">
        <v>21</v>
      </c>
      <c r="D10" s="22">
        <v>2</v>
      </c>
    </row>
    <row r="11" s="1" customFormat="1" ht="21.95" customHeight="1" spans="1:4">
      <c r="A11" s="23" t="s">
        <v>22</v>
      </c>
      <c r="B11" s="24" t="s">
        <v>23</v>
      </c>
      <c r="C11" s="21" t="s">
        <v>21</v>
      </c>
      <c r="D11" s="22">
        <f t="shared" ref="D11:D13" si="0">1.6*0+1.5</f>
        <v>1.5</v>
      </c>
    </row>
    <row r="12" s="1" customFormat="1" ht="21.95" customHeight="1" spans="1:5">
      <c r="A12" s="23" t="s">
        <v>24</v>
      </c>
      <c r="B12" s="24" t="s">
        <v>25</v>
      </c>
      <c r="C12" s="21" t="s">
        <v>21</v>
      </c>
      <c r="D12" s="22">
        <f t="shared" si="0"/>
        <v>1.5</v>
      </c>
      <c r="E12" s="25"/>
    </row>
    <row r="13" s="1" customFormat="1" ht="21.95" customHeight="1" spans="1:5">
      <c r="A13" s="23" t="s">
        <v>26</v>
      </c>
      <c r="B13" s="24" t="s">
        <v>27</v>
      </c>
      <c r="C13" s="21" t="s">
        <v>21</v>
      </c>
      <c r="D13" s="22">
        <f t="shared" si="0"/>
        <v>1.5</v>
      </c>
      <c r="E13" s="26"/>
    </row>
    <row r="14" s="1" customFormat="1" ht="21.95" customHeight="1" spans="1:5">
      <c r="A14" s="23" t="s">
        <v>28</v>
      </c>
      <c r="B14" s="24" t="s">
        <v>29</v>
      </c>
      <c r="C14" s="21" t="s">
        <v>21</v>
      </c>
      <c r="D14" s="22">
        <v>1</v>
      </c>
      <c r="E14" s="26"/>
    </row>
    <row r="15" s="1" customFormat="1" ht="21.95" customHeight="1" spans="1:4">
      <c r="A15" s="23" t="s">
        <v>30</v>
      </c>
      <c r="B15" s="24" t="s">
        <v>31</v>
      </c>
      <c r="C15" s="21" t="s">
        <v>32</v>
      </c>
      <c r="D15" s="22">
        <v>2</v>
      </c>
    </row>
    <row r="16" s="1" customFormat="1" ht="21.95" customHeight="1" spans="1:4">
      <c r="A16" s="23" t="s">
        <v>33</v>
      </c>
      <c r="B16" s="24" t="s">
        <v>34</v>
      </c>
      <c r="C16" s="21" t="s">
        <v>21</v>
      </c>
      <c r="D16" s="22">
        <v>3</v>
      </c>
    </row>
    <row r="17" s="1" customFormat="1" ht="21.95" customHeight="1" spans="1:4">
      <c r="A17" s="23" t="s">
        <v>35</v>
      </c>
      <c r="B17" s="24" t="s">
        <v>36</v>
      </c>
      <c r="C17" s="21" t="s">
        <v>37</v>
      </c>
      <c r="D17" s="22">
        <v>1</v>
      </c>
    </row>
    <row r="18" s="1" customFormat="1" ht="21.95" customHeight="1" spans="1:5">
      <c r="A18" s="23" t="s">
        <v>38</v>
      </c>
      <c r="B18" s="24" t="s">
        <v>39</v>
      </c>
      <c r="C18" s="21" t="s">
        <v>37</v>
      </c>
      <c r="D18" s="22">
        <v>1</v>
      </c>
      <c r="E18" s="26"/>
    </row>
    <row r="19" s="1" customFormat="1" ht="21.95" customHeight="1" spans="1:5">
      <c r="A19" s="23" t="s">
        <v>40</v>
      </c>
      <c r="B19" s="24" t="s">
        <v>41</v>
      </c>
      <c r="C19" s="21" t="s">
        <v>42</v>
      </c>
      <c r="D19" s="22">
        <v>0.018</v>
      </c>
      <c r="E19" s="26"/>
    </row>
    <row r="20" s="1" customFormat="1" ht="21.95" customHeight="1" spans="1:5">
      <c r="A20" s="19">
        <v>2</v>
      </c>
      <c r="B20" s="20" t="s">
        <v>43</v>
      </c>
      <c r="C20" s="21" t="s">
        <v>18</v>
      </c>
      <c r="D20" s="22"/>
      <c r="E20" s="26"/>
    </row>
    <row r="21" s="1" customFormat="1" ht="21.95" customHeight="1" spans="1:5">
      <c r="A21" s="23" t="s">
        <v>19</v>
      </c>
      <c r="B21" s="24" t="s">
        <v>44</v>
      </c>
      <c r="C21" s="21" t="s">
        <v>21</v>
      </c>
      <c r="D21" s="22">
        <f>2*0+1</f>
        <v>1</v>
      </c>
      <c r="E21" s="26"/>
    </row>
    <row r="22" s="1" customFormat="1" ht="21.95" customHeight="1" spans="1:5">
      <c r="A22" s="23" t="s">
        <v>22</v>
      </c>
      <c r="B22" s="24" t="s">
        <v>45</v>
      </c>
      <c r="C22" s="21" t="s">
        <v>21</v>
      </c>
      <c r="D22" s="22">
        <v>1</v>
      </c>
      <c r="E22" s="26"/>
    </row>
    <row r="23" s="1" customFormat="1" ht="21.95" customHeight="1" spans="1:5">
      <c r="A23" s="23" t="s">
        <v>24</v>
      </c>
      <c r="B23" s="24" t="s">
        <v>46</v>
      </c>
      <c r="C23" s="21" t="s">
        <v>21</v>
      </c>
      <c r="D23" s="22">
        <v>1</v>
      </c>
      <c r="E23" s="26"/>
    </row>
    <row r="24" s="1" customFormat="1" ht="21.95" customHeight="1" spans="1:5">
      <c r="A24" s="23" t="s">
        <v>26</v>
      </c>
      <c r="B24" s="24" t="s">
        <v>47</v>
      </c>
      <c r="C24" s="21" t="s">
        <v>21</v>
      </c>
      <c r="D24" s="22">
        <v>1</v>
      </c>
      <c r="E24" s="26"/>
    </row>
    <row r="25" s="1" customFormat="1" ht="21.95" customHeight="1" spans="1:5">
      <c r="A25" s="23" t="s">
        <v>28</v>
      </c>
      <c r="B25" s="24" t="s">
        <v>48</v>
      </c>
      <c r="C25" s="21" t="s">
        <v>21</v>
      </c>
      <c r="D25" s="22">
        <v>1</v>
      </c>
      <c r="E25" s="26"/>
    </row>
    <row r="26" s="1" customFormat="1" ht="21.95" customHeight="1" spans="1:5">
      <c r="A26" s="23" t="s">
        <v>30</v>
      </c>
      <c r="B26" s="24" t="s">
        <v>49</v>
      </c>
      <c r="C26" s="21" t="s">
        <v>37</v>
      </c>
      <c r="D26" s="22">
        <v>1</v>
      </c>
      <c r="E26" s="26"/>
    </row>
    <row r="27" s="1" customFormat="1" ht="21.95" customHeight="1" spans="1:5">
      <c r="A27" s="23" t="s">
        <v>33</v>
      </c>
      <c r="B27" s="24" t="s">
        <v>50</v>
      </c>
      <c r="C27" s="21" t="s">
        <v>21</v>
      </c>
      <c r="D27" s="22">
        <v>1</v>
      </c>
      <c r="E27" s="26"/>
    </row>
    <row r="28" s="1" customFormat="1" ht="21.95" customHeight="1" spans="1:5">
      <c r="A28" s="23" t="s">
        <v>35</v>
      </c>
      <c r="B28" s="24" t="s">
        <v>41</v>
      </c>
      <c r="C28" s="21" t="s">
        <v>42</v>
      </c>
      <c r="D28" s="22">
        <v>0.018</v>
      </c>
      <c r="E28" s="26"/>
    </row>
    <row r="29" s="1" customFormat="1" ht="21.95" customHeight="1" spans="1:5">
      <c r="A29" s="19">
        <v>3</v>
      </c>
      <c r="B29" s="20" t="s">
        <v>51</v>
      </c>
      <c r="C29" s="21" t="s">
        <v>18</v>
      </c>
      <c r="D29" s="22"/>
      <c r="E29" s="26"/>
    </row>
    <row r="30" s="1" customFormat="1" ht="21.95" customHeight="1" spans="1:5">
      <c r="A30" s="23" t="s">
        <v>19</v>
      </c>
      <c r="B30" s="24" t="s">
        <v>52</v>
      </c>
      <c r="C30" s="21" t="s">
        <v>21</v>
      </c>
      <c r="D30" s="22">
        <v>1</v>
      </c>
      <c r="E30" s="26"/>
    </row>
    <row r="31" s="1" customFormat="1" ht="21.95" customHeight="1" spans="1:5">
      <c r="A31" s="23" t="s">
        <v>22</v>
      </c>
      <c r="B31" s="24" t="s">
        <v>53</v>
      </c>
      <c r="C31" s="21" t="s">
        <v>54</v>
      </c>
      <c r="D31" s="22">
        <v>224</v>
      </c>
      <c r="E31" s="26"/>
    </row>
    <row r="32" s="1" customFormat="1" ht="21.95" customHeight="1" spans="1:5">
      <c r="A32" s="23" t="s">
        <v>24</v>
      </c>
      <c r="B32" s="24" t="s">
        <v>55</v>
      </c>
      <c r="C32" s="21" t="s">
        <v>54</v>
      </c>
      <c r="D32" s="22">
        <v>158</v>
      </c>
      <c r="E32" s="26"/>
    </row>
    <row r="33" s="1" customFormat="1" ht="21.95" customHeight="1" spans="1:5">
      <c r="A33" s="23" t="s">
        <v>26</v>
      </c>
      <c r="B33" s="24" t="s">
        <v>56</v>
      </c>
      <c r="C33" s="21" t="s">
        <v>57</v>
      </c>
      <c r="D33" s="22">
        <v>12</v>
      </c>
      <c r="E33" s="26"/>
    </row>
    <row r="34" s="1" customFormat="1" ht="21.95" customHeight="1" spans="1:5">
      <c r="A34" s="23" t="s">
        <v>28</v>
      </c>
      <c r="B34" s="24" t="s">
        <v>58</v>
      </c>
      <c r="C34" s="21" t="s">
        <v>57</v>
      </c>
      <c r="D34" s="22">
        <f>750*0+350</f>
        <v>350</v>
      </c>
      <c r="E34" s="26"/>
    </row>
    <row r="35" s="1" customFormat="1" ht="21.95" customHeight="1" spans="1:5">
      <c r="A35" s="23" t="s">
        <v>30</v>
      </c>
      <c r="B35" s="24" t="s">
        <v>59</v>
      </c>
      <c r="C35" s="21" t="s">
        <v>54</v>
      </c>
      <c r="D35" s="22">
        <f>7122.45*0+6600</f>
        <v>6600</v>
      </c>
      <c r="E35" s="26"/>
    </row>
    <row r="36" s="1" customFormat="1" ht="29.1" customHeight="1" spans="1:5">
      <c r="A36" s="19">
        <v>4</v>
      </c>
      <c r="B36" s="20" t="s">
        <v>60</v>
      </c>
      <c r="C36" s="21" t="s">
        <v>18</v>
      </c>
      <c r="D36" s="22"/>
      <c r="E36" s="26"/>
    </row>
    <row r="37" s="1" customFormat="1" ht="29.1" customHeight="1" spans="1:5">
      <c r="A37" s="23" t="s">
        <v>19</v>
      </c>
      <c r="B37" s="24" t="s">
        <v>61</v>
      </c>
      <c r="C37" s="21" t="s">
        <v>54</v>
      </c>
      <c r="D37" s="22">
        <v>886</v>
      </c>
      <c r="E37" s="26"/>
    </row>
    <row r="38" s="1" customFormat="1" ht="29.1" customHeight="1" spans="1:5">
      <c r="A38" s="23" t="s">
        <v>22</v>
      </c>
      <c r="B38" s="24" t="s">
        <v>62</v>
      </c>
      <c r="C38" s="21" t="s">
        <v>63</v>
      </c>
      <c r="D38" s="22">
        <v>120</v>
      </c>
      <c r="E38" s="26"/>
    </row>
    <row r="39" s="1" customFormat="1" ht="29.1" customHeight="1" spans="1:5">
      <c r="A39" s="23" t="s">
        <v>24</v>
      </c>
      <c r="B39" s="24" t="s">
        <v>64</v>
      </c>
      <c r="C39" s="21" t="s">
        <v>65</v>
      </c>
      <c r="D39" s="22">
        <v>3</v>
      </c>
      <c r="E39" s="26"/>
    </row>
    <row r="40" s="1" customFormat="1" ht="29.1" customHeight="1" spans="1:5">
      <c r="A40" s="19">
        <v>5</v>
      </c>
      <c r="B40" s="20" t="s">
        <v>66</v>
      </c>
      <c r="C40" s="21" t="s">
        <v>18</v>
      </c>
      <c r="D40" s="22"/>
      <c r="E40" s="26"/>
    </row>
    <row r="41" s="1" customFormat="1" ht="29.1" customHeight="1" spans="1:5">
      <c r="A41" s="23" t="s">
        <v>19</v>
      </c>
      <c r="B41" s="24" t="s">
        <v>67</v>
      </c>
      <c r="C41" s="21" t="s">
        <v>68</v>
      </c>
      <c r="D41" s="22">
        <v>3622</v>
      </c>
      <c r="E41" s="26"/>
    </row>
    <row r="42" s="1" customFormat="1" ht="29.1" customHeight="1" spans="1:5">
      <c r="A42" s="23" t="s">
        <v>22</v>
      </c>
      <c r="B42" s="24" t="s">
        <v>69</v>
      </c>
      <c r="C42" s="21" t="s">
        <v>70</v>
      </c>
      <c r="D42" s="22">
        <v>21</v>
      </c>
      <c r="E42" s="26"/>
    </row>
    <row r="43" s="1" customFormat="1" ht="29.1" customHeight="1" spans="1:5">
      <c r="A43" s="23" t="s">
        <v>24</v>
      </c>
      <c r="B43" s="24" t="s">
        <v>71</v>
      </c>
      <c r="C43" s="21" t="s">
        <v>70</v>
      </c>
      <c r="D43" s="22">
        <v>21</v>
      </c>
      <c r="E43" s="26"/>
    </row>
    <row r="44" s="1" customFormat="1" ht="29.1" customHeight="1" spans="1:5">
      <c r="A44" s="23" t="s">
        <v>26</v>
      </c>
      <c r="B44" s="24" t="s">
        <v>72</v>
      </c>
      <c r="C44" s="21" t="s">
        <v>70</v>
      </c>
      <c r="D44" s="22">
        <v>24</v>
      </c>
      <c r="E44" s="26"/>
    </row>
    <row r="45" s="1" customFormat="1" ht="29.1" customHeight="1" spans="1:5">
      <c r="A45" s="23" t="s">
        <v>28</v>
      </c>
      <c r="B45" s="24" t="s">
        <v>73</v>
      </c>
      <c r="C45" s="21" t="s">
        <v>70</v>
      </c>
      <c r="D45" s="22">
        <v>218</v>
      </c>
      <c r="E45" s="26"/>
    </row>
    <row r="46" s="1" customFormat="1" ht="29.1" customHeight="1" spans="1:5">
      <c r="A46" s="23" t="s">
        <v>30</v>
      </c>
      <c r="B46" s="24" t="s">
        <v>74</v>
      </c>
      <c r="C46" s="21" t="s">
        <v>70</v>
      </c>
      <c r="D46" s="22">
        <v>250</v>
      </c>
      <c r="E46" s="26"/>
    </row>
    <row r="47" s="1" customFormat="1" ht="27.95" customHeight="1" spans="1:5">
      <c r="A47" s="19">
        <v>6</v>
      </c>
      <c r="B47" s="20" t="s">
        <v>75</v>
      </c>
      <c r="C47" s="21" t="s">
        <v>18</v>
      </c>
      <c r="D47" s="22"/>
      <c r="E47" s="26"/>
    </row>
    <row r="48" s="1" customFormat="1" ht="27.95" customHeight="1" spans="1:5">
      <c r="A48" s="23" t="s">
        <v>19</v>
      </c>
      <c r="B48" s="24" t="s">
        <v>75</v>
      </c>
      <c r="C48" s="21" t="s">
        <v>21</v>
      </c>
      <c r="D48" s="22">
        <v>1</v>
      </c>
      <c r="E48" s="26"/>
    </row>
    <row r="49" s="1" customFormat="1" ht="27.95" customHeight="1" spans="1:5">
      <c r="A49" s="19">
        <v>7</v>
      </c>
      <c r="B49" s="20" t="s">
        <v>76</v>
      </c>
      <c r="C49" s="21" t="s">
        <v>18</v>
      </c>
      <c r="D49" s="22" t="s">
        <v>18</v>
      </c>
      <c r="E49" s="26"/>
    </row>
    <row r="50" s="1" customFormat="1" ht="27.95" customHeight="1" spans="1:5">
      <c r="A50" s="23" t="s">
        <v>19</v>
      </c>
      <c r="B50" s="24" t="s">
        <v>76</v>
      </c>
      <c r="C50" s="21" t="s">
        <v>77</v>
      </c>
      <c r="D50" s="22">
        <v>0.05</v>
      </c>
      <c r="E50" s="26"/>
    </row>
    <row r="51" s="1" customFormat="1" ht="27.95" customHeight="1" spans="1:5">
      <c r="A51" s="19">
        <v>8</v>
      </c>
      <c r="B51" s="20" t="s">
        <v>78</v>
      </c>
      <c r="C51" s="21" t="s">
        <v>18</v>
      </c>
      <c r="D51" s="22" t="s">
        <v>18</v>
      </c>
      <c r="E51" s="26"/>
    </row>
    <row r="52" s="1" customFormat="1" ht="27.95" customHeight="1" spans="1:5">
      <c r="A52" s="23" t="s">
        <v>19</v>
      </c>
      <c r="B52" s="24" t="s">
        <v>78</v>
      </c>
      <c r="C52" s="21" t="s">
        <v>37</v>
      </c>
      <c r="D52" s="22">
        <v>1</v>
      </c>
      <c r="E52" s="26"/>
    </row>
    <row r="53" s="1" customFormat="1" ht="27.95" customHeight="1" spans="1:5">
      <c r="A53" s="23" t="s">
        <v>22</v>
      </c>
      <c r="B53" s="24" t="s">
        <v>79</v>
      </c>
      <c r="C53" s="21" t="s">
        <v>37</v>
      </c>
      <c r="D53" s="22">
        <v>1</v>
      </c>
      <c r="E53" s="26"/>
    </row>
    <row r="54" s="1" customFormat="1" ht="27.95" customHeight="1" spans="1:5">
      <c r="A54" s="23" t="s">
        <v>24</v>
      </c>
      <c r="B54" s="24" t="s">
        <v>80</v>
      </c>
      <c r="C54" s="21" t="s">
        <v>54</v>
      </c>
      <c r="D54" s="22">
        <v>631.45</v>
      </c>
      <c r="E54" s="26"/>
    </row>
    <row r="55" s="1" customFormat="1" ht="27.95" customHeight="1" spans="1:5">
      <c r="A55" s="19">
        <v>9</v>
      </c>
      <c r="B55" s="20" t="s">
        <v>81</v>
      </c>
      <c r="C55" s="21" t="s">
        <v>18</v>
      </c>
      <c r="D55" s="22"/>
      <c r="E55" s="26"/>
    </row>
    <row r="56" s="1" customFormat="1" ht="35.1" customHeight="1" spans="1:5">
      <c r="A56" s="23" t="s">
        <v>19</v>
      </c>
      <c r="B56" s="27" t="s">
        <v>81</v>
      </c>
      <c r="C56" s="21" t="s">
        <v>82</v>
      </c>
      <c r="D56" s="22">
        <v>6</v>
      </c>
      <c r="E56" s="26"/>
    </row>
    <row r="57" s="1" customFormat="1" ht="27" customHeight="1" spans="1:4">
      <c r="A57" s="28" t="s">
        <v>83</v>
      </c>
      <c r="B57" s="29" t="s">
        <v>84</v>
      </c>
      <c r="C57" s="21" t="s">
        <v>18</v>
      </c>
      <c r="D57" s="22"/>
    </row>
    <row r="58" s="1" customFormat="1" ht="27" customHeight="1" spans="1:4">
      <c r="A58" s="19">
        <v>1</v>
      </c>
      <c r="B58" s="20" t="s">
        <v>85</v>
      </c>
      <c r="C58" s="21" t="s">
        <v>18</v>
      </c>
      <c r="D58" s="22"/>
    </row>
    <row r="59" s="1" customFormat="1" ht="27" customHeight="1" spans="1:4">
      <c r="A59" s="23" t="s">
        <v>19</v>
      </c>
      <c r="B59" s="24" t="s">
        <v>86</v>
      </c>
      <c r="C59" s="21" t="s">
        <v>57</v>
      </c>
      <c r="D59" s="22">
        <v>100</v>
      </c>
    </row>
    <row r="60" s="1" customFormat="1" ht="27" customHeight="1" spans="1:4">
      <c r="A60" s="23" t="s">
        <v>22</v>
      </c>
      <c r="B60" s="24" t="s">
        <v>87</v>
      </c>
      <c r="C60" s="21" t="s">
        <v>54</v>
      </c>
      <c r="D60" s="22">
        <v>88</v>
      </c>
    </row>
    <row r="61" s="1" customFormat="1" ht="27" customHeight="1" spans="1:4">
      <c r="A61" s="23" t="s">
        <v>24</v>
      </c>
      <c r="B61" s="24" t="s">
        <v>88</v>
      </c>
      <c r="C61" s="21" t="s">
        <v>57</v>
      </c>
      <c r="D61" s="22">
        <v>7</v>
      </c>
    </row>
    <row r="62" s="1" customFormat="1" ht="27" customHeight="1" spans="1:4">
      <c r="A62" s="23" t="s">
        <v>26</v>
      </c>
      <c r="B62" s="24" t="s">
        <v>89</v>
      </c>
      <c r="C62" s="21" t="s">
        <v>57</v>
      </c>
      <c r="D62" s="22">
        <v>1.5</v>
      </c>
    </row>
    <row r="63" s="1" customFormat="1" ht="27" customHeight="1" spans="1:4">
      <c r="A63" s="23" t="s">
        <v>28</v>
      </c>
      <c r="B63" s="24" t="s">
        <v>90</v>
      </c>
      <c r="C63" s="21" t="s">
        <v>63</v>
      </c>
      <c r="D63" s="22">
        <v>8</v>
      </c>
    </row>
    <row r="64" s="1" customFormat="1" ht="27" customHeight="1" spans="1:4">
      <c r="A64" s="23" t="s">
        <v>30</v>
      </c>
      <c r="B64" s="24" t="s">
        <v>91</v>
      </c>
      <c r="C64" s="21" t="s">
        <v>54</v>
      </c>
      <c r="D64" s="22">
        <v>20</v>
      </c>
    </row>
    <row r="65" s="1" customFormat="1" ht="27" customHeight="1" spans="1:4">
      <c r="A65" s="23" t="s">
        <v>33</v>
      </c>
      <c r="B65" s="24" t="s">
        <v>92</v>
      </c>
      <c r="C65" s="21" t="s">
        <v>54</v>
      </c>
      <c r="D65" s="22">
        <v>5.4</v>
      </c>
    </row>
    <row r="66" s="1" customFormat="1" ht="27" customHeight="1" spans="1:4">
      <c r="A66" s="23" t="s">
        <v>35</v>
      </c>
      <c r="B66" s="24" t="s">
        <v>93</v>
      </c>
      <c r="C66" s="21" t="s">
        <v>54</v>
      </c>
      <c r="D66" s="22">
        <v>9</v>
      </c>
    </row>
    <row r="67" s="1" customFormat="1" ht="27" customHeight="1" spans="1:4">
      <c r="A67" s="23" t="s">
        <v>38</v>
      </c>
      <c r="B67" s="24" t="s">
        <v>94</v>
      </c>
      <c r="C67" s="21" t="s">
        <v>63</v>
      </c>
      <c r="D67" s="22">
        <v>4</v>
      </c>
    </row>
    <row r="68" s="1" customFormat="1" ht="27" customHeight="1" spans="1:4">
      <c r="A68" s="19">
        <v>2</v>
      </c>
      <c r="B68" s="20" t="s">
        <v>95</v>
      </c>
      <c r="C68" s="21" t="s">
        <v>18</v>
      </c>
      <c r="D68" s="22" t="s">
        <v>18</v>
      </c>
    </row>
    <row r="69" s="1" customFormat="1" ht="27" customHeight="1" spans="1:4">
      <c r="A69" s="23" t="s">
        <v>19</v>
      </c>
      <c r="B69" s="24" t="s">
        <v>96</v>
      </c>
      <c r="C69" s="21" t="s">
        <v>63</v>
      </c>
      <c r="D69" s="22">
        <v>12</v>
      </c>
    </row>
    <row r="70" s="1" customFormat="1" ht="27" customHeight="1" spans="1:4">
      <c r="A70" s="23" t="s">
        <v>22</v>
      </c>
      <c r="B70" s="24" t="s">
        <v>97</v>
      </c>
      <c r="C70" s="21" t="s">
        <v>54</v>
      </c>
      <c r="D70" s="22">
        <v>30</v>
      </c>
    </row>
    <row r="71" s="1" customFormat="1" ht="27" customHeight="1" spans="1:4">
      <c r="A71" s="19">
        <v>3</v>
      </c>
      <c r="B71" s="20" t="s">
        <v>98</v>
      </c>
      <c r="C71" s="21" t="s">
        <v>18</v>
      </c>
      <c r="D71" s="22" t="s">
        <v>18</v>
      </c>
    </row>
    <row r="72" s="1" customFormat="1" ht="27" customHeight="1" spans="1:4">
      <c r="A72" s="23" t="s">
        <v>19</v>
      </c>
      <c r="B72" s="24" t="s">
        <v>99</v>
      </c>
      <c r="C72" s="21" t="s">
        <v>54</v>
      </c>
      <c r="D72" s="22">
        <v>24</v>
      </c>
    </row>
    <row r="73" s="1" customFormat="1" ht="27" customHeight="1" spans="1:4">
      <c r="A73" s="23" t="s">
        <v>22</v>
      </c>
      <c r="B73" s="24" t="s">
        <v>100</v>
      </c>
      <c r="C73" s="21" t="s">
        <v>101</v>
      </c>
      <c r="D73" s="22">
        <v>2</v>
      </c>
    </row>
    <row r="74" s="1" customFormat="1" ht="27" customHeight="1" spans="1:4">
      <c r="A74" s="23" t="s">
        <v>24</v>
      </c>
      <c r="B74" s="24" t="s">
        <v>102</v>
      </c>
      <c r="C74" s="21" t="s">
        <v>103</v>
      </c>
      <c r="D74" s="22">
        <v>2</v>
      </c>
    </row>
    <row r="75" s="1" customFormat="1" ht="27" customHeight="1" spans="1:4">
      <c r="A75" s="23" t="s">
        <v>26</v>
      </c>
      <c r="B75" s="24" t="s">
        <v>41</v>
      </c>
      <c r="C75" s="21" t="s">
        <v>42</v>
      </c>
      <c r="D75" s="22">
        <v>0.018</v>
      </c>
    </row>
    <row r="76" s="1" customFormat="1" ht="27" customHeight="1" spans="1:4">
      <c r="A76" s="19">
        <v>4</v>
      </c>
      <c r="B76" s="20" t="s">
        <v>17</v>
      </c>
      <c r="C76" s="21" t="s">
        <v>18</v>
      </c>
      <c r="D76" s="22" t="s">
        <v>18</v>
      </c>
    </row>
    <row r="77" s="1" customFormat="1" ht="27" customHeight="1" spans="1:4">
      <c r="A77" s="23" t="s">
        <v>19</v>
      </c>
      <c r="B77" s="24" t="s">
        <v>104</v>
      </c>
      <c r="C77" s="21" t="s">
        <v>105</v>
      </c>
      <c r="D77" s="22">
        <v>2</v>
      </c>
    </row>
    <row r="78" s="1" customFormat="1" ht="27" customHeight="1" spans="1:4">
      <c r="A78" s="23" t="s">
        <v>22</v>
      </c>
      <c r="B78" s="24" t="s">
        <v>34</v>
      </c>
      <c r="C78" s="21" t="s">
        <v>103</v>
      </c>
      <c r="D78" s="22">
        <v>2</v>
      </c>
    </row>
    <row r="79" s="1" customFormat="1" ht="27" customHeight="1" spans="1:4">
      <c r="A79" s="23" t="s">
        <v>24</v>
      </c>
      <c r="B79" s="24" t="s">
        <v>106</v>
      </c>
      <c r="C79" s="21" t="s">
        <v>21</v>
      </c>
      <c r="D79" s="22">
        <v>4</v>
      </c>
    </row>
    <row r="80" s="1" customFormat="1" ht="27" customHeight="1" spans="1:4">
      <c r="A80" s="23" t="s">
        <v>26</v>
      </c>
      <c r="B80" s="24" t="s">
        <v>29</v>
      </c>
      <c r="C80" s="21" t="s">
        <v>21</v>
      </c>
      <c r="D80" s="22">
        <v>1</v>
      </c>
    </row>
    <row r="81" s="1" customFormat="1" ht="27" customHeight="1" spans="1:4">
      <c r="A81" s="23" t="s">
        <v>28</v>
      </c>
      <c r="B81" s="24" t="s">
        <v>31</v>
      </c>
      <c r="C81" s="21" t="s">
        <v>32</v>
      </c>
      <c r="D81" s="22">
        <v>2</v>
      </c>
    </row>
    <row r="82" s="1" customFormat="1" ht="27" customHeight="1" spans="1:4">
      <c r="A82" s="23" t="s">
        <v>30</v>
      </c>
      <c r="B82" s="24" t="s">
        <v>36</v>
      </c>
      <c r="C82" s="21" t="s">
        <v>37</v>
      </c>
      <c r="D82" s="22">
        <v>1</v>
      </c>
    </row>
    <row r="83" s="1" customFormat="1" ht="27" customHeight="1" spans="1:4">
      <c r="A83" s="23" t="s">
        <v>33</v>
      </c>
      <c r="B83" s="24" t="s">
        <v>41</v>
      </c>
      <c r="C83" s="21" t="s">
        <v>42</v>
      </c>
      <c r="D83" s="22">
        <v>0.018</v>
      </c>
    </row>
    <row r="84" s="1" customFormat="1" ht="27" customHeight="1" spans="1:4">
      <c r="A84" s="19">
        <v>5</v>
      </c>
      <c r="B84" s="20" t="s">
        <v>66</v>
      </c>
      <c r="C84" s="21" t="s">
        <v>18</v>
      </c>
      <c r="D84" s="22" t="s">
        <v>18</v>
      </c>
    </row>
    <row r="85" s="1" customFormat="1" ht="27" customHeight="1" spans="1:4">
      <c r="A85" s="23" t="s">
        <v>19</v>
      </c>
      <c r="B85" s="24" t="s">
        <v>67</v>
      </c>
      <c r="C85" s="21" t="s">
        <v>107</v>
      </c>
      <c r="D85" s="22">
        <v>2366</v>
      </c>
    </row>
    <row r="86" s="1" customFormat="1" ht="27" customHeight="1" spans="1:4">
      <c r="A86" s="23" t="s">
        <v>22</v>
      </c>
      <c r="B86" s="24" t="s">
        <v>108</v>
      </c>
      <c r="C86" s="21" t="s">
        <v>70</v>
      </c>
      <c r="D86" s="22">
        <v>178</v>
      </c>
    </row>
    <row r="87" s="1" customFormat="1" ht="27" customHeight="1" spans="1:4">
      <c r="A87" s="23" t="s">
        <v>24</v>
      </c>
      <c r="B87" s="24" t="s">
        <v>71</v>
      </c>
      <c r="C87" s="21" t="s">
        <v>70</v>
      </c>
      <c r="D87" s="22">
        <v>27</v>
      </c>
    </row>
    <row r="88" s="1" customFormat="1" ht="27" customHeight="1" spans="1:4">
      <c r="A88" s="23" t="s">
        <v>26</v>
      </c>
      <c r="B88" s="24" t="s">
        <v>72</v>
      </c>
      <c r="C88" s="21" t="s">
        <v>70</v>
      </c>
      <c r="D88" s="22">
        <v>101</v>
      </c>
    </row>
    <row r="89" s="1" customFormat="1" ht="27" customHeight="1" spans="1:4">
      <c r="A89" s="23" t="s">
        <v>28</v>
      </c>
      <c r="B89" s="24" t="s">
        <v>109</v>
      </c>
      <c r="C89" s="21" t="s">
        <v>21</v>
      </c>
      <c r="D89" s="22">
        <v>1</v>
      </c>
    </row>
    <row r="90" s="1" customFormat="1" ht="27" customHeight="1" spans="1:4">
      <c r="A90" s="23" t="s">
        <v>30</v>
      </c>
      <c r="B90" s="24" t="s">
        <v>74</v>
      </c>
      <c r="C90" s="21" t="s">
        <v>70</v>
      </c>
      <c r="D90" s="22">
        <v>250</v>
      </c>
    </row>
    <row r="91" s="1" customFormat="1" ht="27" customHeight="1" spans="1:4">
      <c r="A91" s="19">
        <v>6</v>
      </c>
      <c r="B91" s="20" t="s">
        <v>110</v>
      </c>
      <c r="C91" s="21" t="s">
        <v>18</v>
      </c>
      <c r="D91" s="22" t="s">
        <v>18</v>
      </c>
    </row>
    <row r="92" s="1" customFormat="1" ht="27" customHeight="1" spans="1:4">
      <c r="A92" s="23" t="s">
        <v>19</v>
      </c>
      <c r="B92" s="24" t="s">
        <v>110</v>
      </c>
      <c r="C92" s="21" t="s">
        <v>57</v>
      </c>
      <c r="D92" s="22">
        <f>900*0+300</f>
        <v>300</v>
      </c>
    </row>
    <row r="93" s="1" customFormat="1" ht="27" customHeight="1" spans="1:4">
      <c r="A93" s="19">
        <v>7</v>
      </c>
      <c r="B93" s="20" t="s">
        <v>78</v>
      </c>
      <c r="C93" s="21" t="s">
        <v>18</v>
      </c>
      <c r="D93" s="22" t="s">
        <v>18</v>
      </c>
    </row>
    <row r="94" s="1" customFormat="1" ht="27" customHeight="1" spans="1:4">
      <c r="A94" s="23" t="s">
        <v>19</v>
      </c>
      <c r="B94" s="24" t="s">
        <v>78</v>
      </c>
      <c r="C94" s="21" t="s">
        <v>37</v>
      </c>
      <c r="D94" s="22">
        <v>1</v>
      </c>
    </row>
    <row r="95" s="1" customFormat="1" ht="27" customHeight="1" spans="1:4">
      <c r="A95" s="23" t="s">
        <v>22</v>
      </c>
      <c r="B95" s="24" t="s">
        <v>79</v>
      </c>
      <c r="C95" s="21" t="s">
        <v>37</v>
      </c>
      <c r="D95" s="22">
        <v>1</v>
      </c>
    </row>
    <row r="96" s="1" customFormat="1" ht="27" customHeight="1" spans="1:4">
      <c r="A96" s="23" t="s">
        <v>24</v>
      </c>
      <c r="B96" s="24" t="s">
        <v>111</v>
      </c>
      <c r="C96" s="21" t="s">
        <v>54</v>
      </c>
      <c r="D96" s="22">
        <v>225</v>
      </c>
    </row>
    <row r="97" s="1" customFormat="1" ht="27" customHeight="1" spans="1:4">
      <c r="A97" s="19">
        <v>8</v>
      </c>
      <c r="B97" s="20" t="s">
        <v>112</v>
      </c>
      <c r="C97" s="21" t="s">
        <v>18</v>
      </c>
      <c r="D97" s="22" t="s">
        <v>18</v>
      </c>
    </row>
    <row r="98" s="1" customFormat="1" ht="27" customHeight="1" spans="1:4">
      <c r="A98" s="23" t="s">
        <v>19</v>
      </c>
      <c r="B98" s="24" t="s">
        <v>76</v>
      </c>
      <c r="C98" s="21" t="s">
        <v>77</v>
      </c>
      <c r="D98" s="22">
        <v>0.05</v>
      </c>
    </row>
    <row r="99" s="1" customFormat="1" ht="27" customHeight="1" spans="1:4">
      <c r="A99" s="19">
        <v>9</v>
      </c>
      <c r="B99" s="20" t="s">
        <v>60</v>
      </c>
      <c r="C99" s="21" t="s">
        <v>18</v>
      </c>
      <c r="D99" s="22" t="s">
        <v>18</v>
      </c>
    </row>
    <row r="100" s="1" customFormat="1" ht="27" customHeight="1" spans="1:4">
      <c r="A100" s="23" t="s">
        <v>19</v>
      </c>
      <c r="B100" s="24" t="s">
        <v>113</v>
      </c>
      <c r="C100" s="21" t="s">
        <v>54</v>
      </c>
      <c r="D100" s="22">
        <v>66</v>
      </c>
    </row>
    <row r="101" s="1" customFormat="1" ht="27" customHeight="1" spans="1:4">
      <c r="A101" s="23" t="s">
        <v>22</v>
      </c>
      <c r="B101" s="24" t="s">
        <v>114</v>
      </c>
      <c r="C101" s="21" t="s">
        <v>63</v>
      </c>
      <c r="D101" s="22">
        <v>150</v>
      </c>
    </row>
    <row r="102" s="1" customFormat="1" ht="27" customHeight="1" spans="1:4">
      <c r="A102" s="23" t="s">
        <v>24</v>
      </c>
      <c r="B102" s="24" t="s">
        <v>115</v>
      </c>
      <c r="C102" s="21" t="s">
        <v>65</v>
      </c>
      <c r="D102" s="22">
        <v>1</v>
      </c>
    </row>
    <row r="103" s="1" customFormat="1" ht="27" customHeight="1" spans="1:4">
      <c r="A103" s="15" t="s">
        <v>116</v>
      </c>
      <c r="B103" s="16" t="s">
        <v>117</v>
      </c>
      <c r="C103" s="21" t="s">
        <v>18</v>
      </c>
      <c r="D103" s="22" t="s">
        <v>18</v>
      </c>
    </row>
    <row r="104" s="1" customFormat="1" ht="27" customHeight="1" spans="1:4">
      <c r="A104" s="19">
        <v>1</v>
      </c>
      <c r="B104" s="20" t="s">
        <v>85</v>
      </c>
      <c r="C104" s="21" t="s">
        <v>18</v>
      </c>
      <c r="D104" s="22" t="s">
        <v>18</v>
      </c>
    </row>
    <row r="105" s="1" customFormat="1" ht="27" customHeight="1" spans="1:4">
      <c r="A105" s="23" t="s">
        <v>19</v>
      </c>
      <c r="B105" s="24" t="s">
        <v>86</v>
      </c>
      <c r="C105" s="21" t="s">
        <v>57</v>
      </c>
      <c r="D105" s="22">
        <v>100</v>
      </c>
    </row>
    <row r="106" s="1" customFormat="1" ht="27" customHeight="1" spans="1:4">
      <c r="A106" s="23" t="s">
        <v>22</v>
      </c>
      <c r="B106" s="24" t="s">
        <v>87</v>
      </c>
      <c r="C106" s="21" t="s">
        <v>54</v>
      </c>
      <c r="D106" s="22">
        <v>88</v>
      </c>
    </row>
    <row r="107" s="1" customFormat="1" ht="27" customHeight="1" spans="1:4">
      <c r="A107" s="23" t="s">
        <v>24</v>
      </c>
      <c r="B107" s="24" t="s">
        <v>88</v>
      </c>
      <c r="C107" s="21" t="s">
        <v>57</v>
      </c>
      <c r="D107" s="22">
        <v>7</v>
      </c>
    </row>
    <row r="108" s="1" customFormat="1" ht="27" customHeight="1" spans="1:4">
      <c r="A108" s="23" t="s">
        <v>26</v>
      </c>
      <c r="B108" s="24" t="s">
        <v>89</v>
      </c>
      <c r="C108" s="21" t="s">
        <v>57</v>
      </c>
      <c r="D108" s="22">
        <v>1.5</v>
      </c>
    </row>
    <row r="109" s="1" customFormat="1" ht="27" customHeight="1" spans="1:4">
      <c r="A109" s="23" t="s">
        <v>28</v>
      </c>
      <c r="B109" s="24" t="s">
        <v>90</v>
      </c>
      <c r="C109" s="21" t="s">
        <v>63</v>
      </c>
      <c r="D109" s="22">
        <v>8</v>
      </c>
    </row>
    <row r="110" s="1" customFormat="1" ht="27" customHeight="1" spans="1:4">
      <c r="A110" s="23" t="s">
        <v>30</v>
      </c>
      <c r="B110" s="24" t="s">
        <v>91</v>
      </c>
      <c r="C110" s="21" t="s">
        <v>54</v>
      </c>
      <c r="D110" s="22">
        <v>20</v>
      </c>
    </row>
    <row r="111" s="1" customFormat="1" ht="27" customHeight="1" spans="1:4">
      <c r="A111" s="23" t="s">
        <v>33</v>
      </c>
      <c r="B111" s="24" t="s">
        <v>92</v>
      </c>
      <c r="C111" s="21" t="s">
        <v>54</v>
      </c>
      <c r="D111" s="22">
        <v>5.4</v>
      </c>
    </row>
    <row r="112" s="1" customFormat="1" ht="27" customHeight="1" spans="1:4">
      <c r="A112" s="23" t="s">
        <v>35</v>
      </c>
      <c r="B112" s="24" t="s">
        <v>93</v>
      </c>
      <c r="C112" s="21" t="s">
        <v>54</v>
      </c>
      <c r="D112" s="22">
        <v>9</v>
      </c>
    </row>
    <row r="113" s="1" customFormat="1" ht="27" customHeight="1" spans="1:4">
      <c r="A113" s="23" t="s">
        <v>38</v>
      </c>
      <c r="B113" s="24" t="s">
        <v>94</v>
      </c>
      <c r="C113" s="21" t="s">
        <v>63</v>
      </c>
      <c r="D113" s="22">
        <v>4</v>
      </c>
    </row>
    <row r="114" s="1" customFormat="1" ht="27" customHeight="1" spans="1:4">
      <c r="A114" s="19">
        <v>2</v>
      </c>
      <c r="B114" s="20" t="s">
        <v>95</v>
      </c>
      <c r="C114" s="21" t="s">
        <v>18</v>
      </c>
      <c r="D114" s="22" t="s">
        <v>18</v>
      </c>
    </row>
    <row r="115" s="1" customFormat="1" ht="27" customHeight="1" spans="1:4">
      <c r="A115" s="23" t="s">
        <v>19</v>
      </c>
      <c r="B115" s="24" t="s">
        <v>96</v>
      </c>
      <c r="C115" s="21" t="s">
        <v>63</v>
      </c>
      <c r="D115" s="22">
        <v>12</v>
      </c>
    </row>
    <row r="116" s="1" customFormat="1" ht="27" customHeight="1" spans="1:4">
      <c r="A116" s="23" t="s">
        <v>22</v>
      </c>
      <c r="B116" s="24" t="s">
        <v>97</v>
      </c>
      <c r="C116" s="21" t="s">
        <v>54</v>
      </c>
      <c r="D116" s="22">
        <v>30</v>
      </c>
    </row>
    <row r="117" s="1" customFormat="1" ht="27" customHeight="1" spans="1:4">
      <c r="A117" s="19">
        <v>3</v>
      </c>
      <c r="B117" s="20" t="s">
        <v>98</v>
      </c>
      <c r="C117" s="21" t="s">
        <v>18</v>
      </c>
      <c r="D117" s="22"/>
    </row>
    <row r="118" s="1" customFormat="1" ht="27" customHeight="1" spans="1:4">
      <c r="A118" s="23" t="s">
        <v>19</v>
      </c>
      <c r="B118" s="24" t="s">
        <v>99</v>
      </c>
      <c r="C118" s="21" t="s">
        <v>54</v>
      </c>
      <c r="D118" s="22">
        <v>24</v>
      </c>
    </row>
    <row r="119" s="1" customFormat="1" ht="27" customHeight="1" spans="1:4">
      <c r="A119" s="23" t="s">
        <v>22</v>
      </c>
      <c r="B119" s="24" t="s">
        <v>100</v>
      </c>
      <c r="C119" s="21" t="s">
        <v>101</v>
      </c>
      <c r="D119" s="22">
        <v>2</v>
      </c>
    </row>
    <row r="120" s="1" customFormat="1" ht="27" customHeight="1" spans="1:4">
      <c r="A120" s="23" t="s">
        <v>24</v>
      </c>
      <c r="B120" s="24" t="s">
        <v>102</v>
      </c>
      <c r="C120" s="21" t="s">
        <v>103</v>
      </c>
      <c r="D120" s="22">
        <v>2</v>
      </c>
    </row>
    <row r="121" s="1" customFormat="1" ht="27" customHeight="1" spans="1:4">
      <c r="A121" s="23" t="s">
        <v>26</v>
      </c>
      <c r="B121" s="24" t="s">
        <v>41</v>
      </c>
      <c r="C121" s="21" t="s">
        <v>42</v>
      </c>
      <c r="D121" s="22">
        <v>0.018</v>
      </c>
    </row>
    <row r="122" s="1" customFormat="1" ht="27" customHeight="1" spans="1:4">
      <c r="A122" s="19">
        <v>4</v>
      </c>
      <c r="B122" s="20" t="s">
        <v>17</v>
      </c>
      <c r="C122" s="21" t="s">
        <v>18</v>
      </c>
      <c r="D122" s="22" t="s">
        <v>18</v>
      </c>
    </row>
    <row r="123" s="1" customFormat="1" ht="27" customHeight="1" spans="1:4">
      <c r="A123" s="23" t="s">
        <v>19</v>
      </c>
      <c r="B123" s="24" t="s">
        <v>104</v>
      </c>
      <c r="C123" s="21" t="s">
        <v>105</v>
      </c>
      <c r="D123" s="22">
        <v>2</v>
      </c>
    </row>
    <row r="124" s="1" customFormat="1" ht="27" customHeight="1" spans="1:4">
      <c r="A124" s="23" t="s">
        <v>22</v>
      </c>
      <c r="B124" s="24" t="s">
        <v>34</v>
      </c>
      <c r="C124" s="21" t="s">
        <v>103</v>
      </c>
      <c r="D124" s="22">
        <v>2</v>
      </c>
    </row>
    <row r="125" s="1" customFormat="1" ht="27" customHeight="1" spans="1:4">
      <c r="A125" s="23" t="s">
        <v>24</v>
      </c>
      <c r="B125" s="24" t="s">
        <v>106</v>
      </c>
      <c r="C125" s="21" t="s">
        <v>21</v>
      </c>
      <c r="D125" s="22">
        <v>4</v>
      </c>
    </row>
    <row r="126" s="1" customFormat="1" ht="27" customHeight="1" spans="1:4">
      <c r="A126" s="23" t="s">
        <v>26</v>
      </c>
      <c r="B126" s="24" t="s">
        <v>29</v>
      </c>
      <c r="C126" s="21" t="s">
        <v>21</v>
      </c>
      <c r="D126" s="22">
        <v>1</v>
      </c>
    </row>
    <row r="127" s="1" customFormat="1" ht="27" customHeight="1" spans="1:4">
      <c r="A127" s="23" t="s">
        <v>28</v>
      </c>
      <c r="B127" s="24" t="s">
        <v>31</v>
      </c>
      <c r="C127" s="21" t="s">
        <v>32</v>
      </c>
      <c r="D127" s="22">
        <v>2</v>
      </c>
    </row>
    <row r="128" s="1" customFormat="1" ht="27" customHeight="1" spans="1:4">
      <c r="A128" s="23" t="s">
        <v>30</v>
      </c>
      <c r="B128" s="24" t="s">
        <v>36</v>
      </c>
      <c r="C128" s="21" t="s">
        <v>37</v>
      </c>
      <c r="D128" s="22">
        <v>1</v>
      </c>
    </row>
    <row r="129" s="1" customFormat="1" ht="27" customHeight="1" spans="1:4">
      <c r="A129" s="23" t="s">
        <v>33</v>
      </c>
      <c r="B129" s="24" t="s">
        <v>41</v>
      </c>
      <c r="C129" s="21" t="s">
        <v>42</v>
      </c>
      <c r="D129" s="22">
        <v>0.018</v>
      </c>
    </row>
    <row r="130" s="1" customFormat="1" ht="27" customHeight="1" spans="1:4">
      <c r="A130" s="19">
        <v>5</v>
      </c>
      <c r="B130" s="20" t="s">
        <v>66</v>
      </c>
      <c r="C130" s="21" t="s">
        <v>18</v>
      </c>
      <c r="D130" s="22" t="s">
        <v>18</v>
      </c>
    </row>
    <row r="131" s="1" customFormat="1" ht="27" customHeight="1" spans="1:4">
      <c r="A131" s="23" t="s">
        <v>19</v>
      </c>
      <c r="B131" s="24" t="s">
        <v>67</v>
      </c>
      <c r="C131" s="21" t="s">
        <v>107</v>
      </c>
      <c r="D131" s="22">
        <v>2366</v>
      </c>
    </row>
    <row r="132" s="1" customFormat="1" ht="27" customHeight="1" spans="1:4">
      <c r="A132" s="23" t="s">
        <v>22</v>
      </c>
      <c r="B132" s="24" t="s">
        <v>108</v>
      </c>
      <c r="C132" s="21" t="s">
        <v>70</v>
      </c>
      <c r="D132" s="22">
        <v>178</v>
      </c>
    </row>
    <row r="133" s="1" customFormat="1" ht="27" customHeight="1" spans="1:4">
      <c r="A133" s="23" t="s">
        <v>24</v>
      </c>
      <c r="B133" s="24" t="s">
        <v>71</v>
      </c>
      <c r="C133" s="21" t="s">
        <v>70</v>
      </c>
      <c r="D133" s="22">
        <v>27</v>
      </c>
    </row>
    <row r="134" s="1" customFormat="1" ht="27" customHeight="1" spans="1:4">
      <c r="A134" s="23" t="s">
        <v>26</v>
      </c>
      <c r="B134" s="24" t="s">
        <v>72</v>
      </c>
      <c r="C134" s="21" t="s">
        <v>70</v>
      </c>
      <c r="D134" s="22">
        <v>101</v>
      </c>
    </row>
    <row r="135" s="1" customFormat="1" ht="27" customHeight="1" spans="1:4">
      <c r="A135" s="23" t="s">
        <v>28</v>
      </c>
      <c r="B135" s="24" t="s">
        <v>109</v>
      </c>
      <c r="C135" s="21" t="s">
        <v>21</v>
      </c>
      <c r="D135" s="22">
        <v>1</v>
      </c>
    </row>
    <row r="136" s="1" customFormat="1" ht="27" customHeight="1" spans="1:4">
      <c r="A136" s="23" t="s">
        <v>30</v>
      </c>
      <c r="B136" s="24" t="s">
        <v>74</v>
      </c>
      <c r="C136" s="21" t="s">
        <v>70</v>
      </c>
      <c r="D136" s="22">
        <v>250</v>
      </c>
    </row>
    <row r="137" s="1" customFormat="1" ht="27" customHeight="1" spans="1:4">
      <c r="A137" s="19">
        <v>6</v>
      </c>
      <c r="B137" s="20" t="s">
        <v>110</v>
      </c>
      <c r="C137" s="21" t="s">
        <v>18</v>
      </c>
      <c r="D137" s="22" t="s">
        <v>18</v>
      </c>
    </row>
    <row r="138" s="1" customFormat="1" ht="27" customHeight="1" spans="1:4">
      <c r="A138" s="23" t="s">
        <v>19</v>
      </c>
      <c r="B138" s="24" t="s">
        <v>110</v>
      </c>
      <c r="C138" s="21" t="s">
        <v>57</v>
      </c>
      <c r="D138" s="22">
        <f>900*0+300</f>
        <v>300</v>
      </c>
    </row>
    <row r="139" s="1" customFormat="1" ht="27" customHeight="1" spans="1:4">
      <c r="A139" s="19">
        <v>7</v>
      </c>
      <c r="B139" s="20" t="s">
        <v>78</v>
      </c>
      <c r="C139" s="21" t="s">
        <v>18</v>
      </c>
      <c r="D139" s="22" t="s">
        <v>18</v>
      </c>
    </row>
    <row r="140" s="1" customFormat="1" ht="27" customHeight="1" spans="1:4">
      <c r="A140" s="23" t="s">
        <v>19</v>
      </c>
      <c r="B140" s="24" t="s">
        <v>78</v>
      </c>
      <c r="C140" s="21" t="s">
        <v>37</v>
      </c>
      <c r="D140" s="22">
        <v>1</v>
      </c>
    </row>
    <row r="141" s="1" customFormat="1" ht="27" customHeight="1" spans="1:4">
      <c r="A141" s="23" t="s">
        <v>22</v>
      </c>
      <c r="B141" s="24" t="s">
        <v>79</v>
      </c>
      <c r="C141" s="21" t="s">
        <v>37</v>
      </c>
      <c r="D141" s="22">
        <v>1</v>
      </c>
    </row>
    <row r="142" s="1" customFormat="1" ht="27" customHeight="1" spans="1:4">
      <c r="A142" s="23" t="s">
        <v>24</v>
      </c>
      <c r="B142" s="24" t="s">
        <v>111</v>
      </c>
      <c r="C142" s="21" t="s">
        <v>54</v>
      </c>
      <c r="D142" s="22">
        <v>225</v>
      </c>
    </row>
    <row r="143" s="1" customFormat="1" ht="27" customHeight="1" spans="1:4">
      <c r="A143" s="19">
        <v>8</v>
      </c>
      <c r="B143" s="20" t="s">
        <v>60</v>
      </c>
      <c r="C143" s="21" t="s">
        <v>18</v>
      </c>
      <c r="D143" s="22" t="s">
        <v>18</v>
      </c>
    </row>
    <row r="144" s="1" customFormat="1" ht="27" customHeight="1" spans="1:4">
      <c r="A144" s="23" t="s">
        <v>19</v>
      </c>
      <c r="B144" s="24" t="s">
        <v>113</v>
      </c>
      <c r="C144" s="21" t="s">
        <v>54</v>
      </c>
      <c r="D144" s="22">
        <v>66</v>
      </c>
    </row>
    <row r="145" s="1" customFormat="1" ht="27" customHeight="1" spans="1:4">
      <c r="A145" s="23" t="s">
        <v>22</v>
      </c>
      <c r="B145" s="24" t="s">
        <v>114</v>
      </c>
      <c r="C145" s="21" t="s">
        <v>63</v>
      </c>
      <c r="D145" s="22">
        <v>150</v>
      </c>
    </row>
    <row r="146" s="1" customFormat="1" ht="27" customHeight="1" spans="1:4">
      <c r="A146" s="23" t="s">
        <v>24</v>
      </c>
      <c r="B146" s="24" t="s">
        <v>115</v>
      </c>
      <c r="C146" s="21" t="s">
        <v>65</v>
      </c>
      <c r="D146" s="22">
        <v>1</v>
      </c>
    </row>
    <row r="147" s="1" customFormat="1" ht="27" customHeight="1" spans="1:4">
      <c r="A147" s="15" t="s">
        <v>118</v>
      </c>
      <c r="B147" s="16" t="s">
        <v>119</v>
      </c>
      <c r="C147" s="21" t="s">
        <v>18</v>
      </c>
      <c r="D147" s="22"/>
    </row>
    <row r="148" s="1" customFormat="1" ht="27" customHeight="1" spans="1:4">
      <c r="A148" s="19">
        <v>1</v>
      </c>
      <c r="B148" s="20" t="s">
        <v>85</v>
      </c>
      <c r="C148" s="21" t="s">
        <v>18</v>
      </c>
      <c r="D148" s="18"/>
    </row>
    <row r="149" s="1" customFormat="1" ht="27" customHeight="1" spans="1:4">
      <c r="A149" s="23" t="s">
        <v>19</v>
      </c>
      <c r="B149" s="24" t="s">
        <v>92</v>
      </c>
      <c r="C149" s="21" t="s">
        <v>54</v>
      </c>
      <c r="D149" s="22">
        <v>80</v>
      </c>
    </row>
    <row r="150" s="1" customFormat="1" ht="27" customHeight="1" spans="1:4">
      <c r="A150" s="23" t="s">
        <v>22</v>
      </c>
      <c r="B150" s="24" t="s">
        <v>93</v>
      </c>
      <c r="C150" s="21" t="s">
        <v>54</v>
      </c>
      <c r="D150" s="22">
        <v>32</v>
      </c>
    </row>
    <row r="151" s="1" customFormat="1" ht="27" customHeight="1" spans="1:4">
      <c r="A151" s="23" t="s">
        <v>24</v>
      </c>
      <c r="B151" s="24" t="s">
        <v>94</v>
      </c>
      <c r="C151" s="21" t="s">
        <v>63</v>
      </c>
      <c r="D151" s="22">
        <v>6</v>
      </c>
    </row>
    <row r="152" s="1" customFormat="1" ht="27" customHeight="1" spans="1:4">
      <c r="A152" s="23" t="s">
        <v>26</v>
      </c>
      <c r="B152" s="24" t="s">
        <v>120</v>
      </c>
      <c r="C152" s="21" t="s">
        <v>65</v>
      </c>
      <c r="D152" s="22">
        <v>15</v>
      </c>
    </row>
    <row r="153" s="1" customFormat="1" ht="27" customHeight="1" spans="1:4">
      <c r="A153" s="19">
        <v>2</v>
      </c>
      <c r="B153" s="20" t="s">
        <v>95</v>
      </c>
      <c r="C153" s="21" t="s">
        <v>18</v>
      </c>
      <c r="D153" s="22" t="s">
        <v>18</v>
      </c>
    </row>
    <row r="154" s="1" customFormat="1" ht="27" customHeight="1" spans="1:4">
      <c r="A154" s="23" t="s">
        <v>19</v>
      </c>
      <c r="B154" s="24" t="s">
        <v>96</v>
      </c>
      <c r="C154" s="21" t="s">
        <v>63</v>
      </c>
      <c r="D154" s="22">
        <v>35</v>
      </c>
    </row>
    <row r="155" s="1" customFormat="1" ht="27" customHeight="1" spans="1:4">
      <c r="A155" s="23" t="s">
        <v>22</v>
      </c>
      <c r="B155" s="24" t="s">
        <v>97</v>
      </c>
      <c r="C155" s="21" t="s">
        <v>54</v>
      </c>
      <c r="D155" s="22">
        <v>120</v>
      </c>
    </row>
    <row r="156" s="1" customFormat="1" ht="27" customHeight="1" spans="1:4">
      <c r="A156" s="19">
        <v>3</v>
      </c>
      <c r="B156" s="20" t="s">
        <v>98</v>
      </c>
      <c r="C156" s="21" t="s">
        <v>18</v>
      </c>
      <c r="D156" s="22" t="s">
        <v>18</v>
      </c>
    </row>
    <row r="157" s="1" customFormat="1" ht="27" customHeight="1" spans="1:4">
      <c r="A157" s="23" t="s">
        <v>19</v>
      </c>
      <c r="B157" s="24" t="s">
        <v>99</v>
      </c>
      <c r="C157" s="21" t="s">
        <v>54</v>
      </c>
      <c r="D157" s="22">
        <v>88</v>
      </c>
    </row>
    <row r="158" s="1" customFormat="1" ht="27" customHeight="1" spans="1:4">
      <c r="A158" s="23" t="s">
        <v>22</v>
      </c>
      <c r="B158" s="24" t="s">
        <v>100</v>
      </c>
      <c r="C158" s="21" t="s">
        <v>101</v>
      </c>
      <c r="D158" s="22">
        <v>2</v>
      </c>
    </row>
    <row r="159" s="1" customFormat="1" ht="27" customHeight="1" spans="1:4">
      <c r="A159" s="23" t="s">
        <v>24</v>
      </c>
      <c r="B159" s="24" t="s">
        <v>102</v>
      </c>
      <c r="C159" s="21" t="s">
        <v>103</v>
      </c>
      <c r="D159" s="22">
        <v>2</v>
      </c>
    </row>
    <row r="160" s="1" customFormat="1" ht="27" customHeight="1" spans="1:4">
      <c r="A160" s="19">
        <v>4</v>
      </c>
      <c r="B160" s="20" t="s">
        <v>17</v>
      </c>
      <c r="C160" s="21" t="s">
        <v>18</v>
      </c>
      <c r="D160" s="22" t="s">
        <v>18</v>
      </c>
    </row>
    <row r="161" s="1" customFormat="1" ht="27" customHeight="1" spans="1:4">
      <c r="A161" s="23" t="s">
        <v>19</v>
      </c>
      <c r="B161" s="24" t="s">
        <v>104</v>
      </c>
      <c r="C161" s="21" t="s">
        <v>105</v>
      </c>
      <c r="D161" s="22">
        <v>2</v>
      </c>
    </row>
    <row r="162" s="1" customFormat="1" ht="27" customHeight="1" spans="1:4">
      <c r="A162" s="23" t="s">
        <v>22</v>
      </c>
      <c r="B162" s="24" t="s">
        <v>34</v>
      </c>
      <c r="C162" s="21" t="s">
        <v>103</v>
      </c>
      <c r="D162" s="22">
        <v>2</v>
      </c>
    </row>
    <row r="163" s="1" customFormat="1" ht="27" customHeight="1" spans="1:4">
      <c r="A163" s="23" t="s">
        <v>24</v>
      </c>
      <c r="B163" s="24" t="s">
        <v>106</v>
      </c>
      <c r="C163" s="21" t="s">
        <v>21</v>
      </c>
      <c r="D163" s="22">
        <v>1</v>
      </c>
    </row>
    <row r="164" s="1" customFormat="1" ht="27" customHeight="1" spans="1:4">
      <c r="A164" s="23" t="s">
        <v>26</v>
      </c>
      <c r="B164" s="24" t="s">
        <v>29</v>
      </c>
      <c r="C164" s="21" t="s">
        <v>21</v>
      </c>
      <c r="D164" s="22">
        <v>1</v>
      </c>
    </row>
    <row r="165" s="1" customFormat="1" ht="27" customHeight="1" spans="1:4">
      <c r="A165" s="23" t="s">
        <v>28</v>
      </c>
      <c r="B165" s="24" t="s">
        <v>31</v>
      </c>
      <c r="C165" s="21" t="s">
        <v>32</v>
      </c>
      <c r="D165" s="22">
        <v>0.5</v>
      </c>
    </row>
    <row r="166" s="1" customFormat="1" ht="27" customHeight="1" spans="1:4">
      <c r="A166" s="23" t="s">
        <v>30</v>
      </c>
      <c r="B166" s="24" t="s">
        <v>36</v>
      </c>
      <c r="C166" s="21" t="s">
        <v>37</v>
      </c>
      <c r="D166" s="22">
        <v>1</v>
      </c>
    </row>
    <row r="167" s="1" customFormat="1" ht="27" customHeight="1" spans="1:4">
      <c r="A167" s="19">
        <v>5</v>
      </c>
      <c r="B167" s="20" t="s">
        <v>66</v>
      </c>
      <c r="C167" s="21" t="s">
        <v>18</v>
      </c>
      <c r="D167" s="22" t="s">
        <v>18</v>
      </c>
    </row>
    <row r="168" s="1" customFormat="1" ht="27" customHeight="1" spans="1:4">
      <c r="A168" s="23" t="s">
        <v>19</v>
      </c>
      <c r="B168" s="24" t="s">
        <v>67</v>
      </c>
      <c r="C168" s="21" t="s">
        <v>107</v>
      </c>
      <c r="D168" s="22">
        <v>7365</v>
      </c>
    </row>
    <row r="169" s="1" customFormat="1" ht="27" customHeight="1" spans="1:4">
      <c r="A169" s="23" t="s">
        <v>22</v>
      </c>
      <c r="B169" s="24" t="s">
        <v>108</v>
      </c>
      <c r="C169" s="21" t="s">
        <v>70</v>
      </c>
      <c r="D169" s="22">
        <v>394</v>
      </c>
    </row>
    <row r="170" s="1" customFormat="1" ht="27" customHeight="1" spans="1:4">
      <c r="A170" s="23" t="s">
        <v>24</v>
      </c>
      <c r="B170" s="24" t="s">
        <v>71</v>
      </c>
      <c r="C170" s="21" t="s">
        <v>70</v>
      </c>
      <c r="D170" s="22">
        <v>264</v>
      </c>
    </row>
    <row r="171" s="1" customFormat="1" ht="27" customHeight="1" spans="1:4">
      <c r="A171" s="23" t="s">
        <v>26</v>
      </c>
      <c r="B171" s="24" t="s">
        <v>72</v>
      </c>
      <c r="C171" s="21" t="s">
        <v>70</v>
      </c>
      <c r="D171" s="22">
        <v>100</v>
      </c>
    </row>
    <row r="172" s="1" customFormat="1" ht="27" customHeight="1" spans="1:4">
      <c r="A172" s="23" t="s">
        <v>28</v>
      </c>
      <c r="B172" s="24" t="s">
        <v>109</v>
      </c>
      <c r="C172" s="21" t="s">
        <v>21</v>
      </c>
      <c r="D172" s="22">
        <v>1</v>
      </c>
    </row>
    <row r="173" s="1" customFormat="1" ht="27" customHeight="1" spans="1:4">
      <c r="A173" s="23" t="s">
        <v>30</v>
      </c>
      <c r="B173" s="24" t="s">
        <v>74</v>
      </c>
      <c r="C173" s="21" t="s">
        <v>70</v>
      </c>
      <c r="D173" s="22">
        <v>200</v>
      </c>
    </row>
    <row r="174" s="1" customFormat="1" ht="27" customHeight="1" spans="1:4">
      <c r="A174" s="19">
        <v>6</v>
      </c>
      <c r="B174" s="20" t="s">
        <v>110</v>
      </c>
      <c r="C174" s="21" t="s">
        <v>18</v>
      </c>
      <c r="D174" s="22" t="s">
        <v>18</v>
      </c>
    </row>
    <row r="175" s="1" customFormat="1" ht="27" customHeight="1" spans="1:4">
      <c r="A175" s="23" t="s">
        <v>19</v>
      </c>
      <c r="B175" s="24" t="s">
        <v>110</v>
      </c>
      <c r="C175" s="21" t="s">
        <v>57</v>
      </c>
      <c r="D175" s="22">
        <f>900*0+300</f>
        <v>300</v>
      </c>
    </row>
    <row r="176" s="1" customFormat="1" ht="27" customHeight="1" spans="1:4">
      <c r="A176" s="19">
        <v>7</v>
      </c>
      <c r="B176" s="20" t="s">
        <v>60</v>
      </c>
      <c r="C176" s="21" t="s">
        <v>18</v>
      </c>
      <c r="D176" s="22" t="s">
        <v>18</v>
      </c>
    </row>
    <row r="177" s="1" customFormat="1" ht="27" customHeight="1" spans="1:4">
      <c r="A177" s="23" t="s">
        <v>19</v>
      </c>
      <c r="B177" s="24" t="s">
        <v>113</v>
      </c>
      <c r="C177" s="21" t="s">
        <v>54</v>
      </c>
      <c r="D177" s="22">
        <v>100</v>
      </c>
    </row>
    <row r="178" s="1" customFormat="1" ht="27" customHeight="1" spans="1:4">
      <c r="A178" s="23" t="s">
        <v>22</v>
      </c>
      <c r="B178" s="24" t="s">
        <v>114</v>
      </c>
      <c r="C178" s="21" t="s">
        <v>63</v>
      </c>
      <c r="D178" s="22">
        <v>200</v>
      </c>
    </row>
    <row r="179" s="1" customFormat="1" ht="27" customHeight="1" spans="1:4">
      <c r="A179" s="23" t="s">
        <v>24</v>
      </c>
      <c r="B179" s="24" t="s">
        <v>115</v>
      </c>
      <c r="C179" s="21" t="s">
        <v>65</v>
      </c>
      <c r="D179" s="22">
        <v>2</v>
      </c>
    </row>
    <row r="180" s="1" customFormat="1" ht="35.25" customHeight="1" spans="1:4">
      <c r="A180" s="15" t="s">
        <v>121</v>
      </c>
      <c r="B180" s="16" t="s">
        <v>122</v>
      </c>
      <c r="C180" s="21" t="s">
        <v>18</v>
      </c>
      <c r="D180" s="22" t="s">
        <v>18</v>
      </c>
    </row>
    <row r="181" s="1" customFormat="1" ht="27" customHeight="1" spans="1:4">
      <c r="A181" s="19">
        <v>1</v>
      </c>
      <c r="B181" s="20" t="s">
        <v>123</v>
      </c>
      <c r="C181" s="21" t="s">
        <v>18</v>
      </c>
      <c r="D181" s="22" t="s">
        <v>18</v>
      </c>
    </row>
    <row r="182" s="1" customFormat="1" ht="27" customHeight="1" spans="1:4">
      <c r="A182" s="23" t="s">
        <v>19</v>
      </c>
      <c r="B182" s="24" t="s">
        <v>78</v>
      </c>
      <c r="C182" s="21" t="s">
        <v>37</v>
      </c>
      <c r="D182" s="22">
        <f>4.7*0+1</f>
        <v>1</v>
      </c>
    </row>
    <row r="183" s="1" customFormat="1" ht="27" customHeight="1" spans="1:4">
      <c r="A183" s="23" t="s">
        <v>22</v>
      </c>
      <c r="B183" s="24" t="s">
        <v>79</v>
      </c>
      <c r="C183" s="21" t="s">
        <v>37</v>
      </c>
      <c r="D183" s="22">
        <f>4.7*0+1</f>
        <v>1</v>
      </c>
    </row>
    <row r="184" s="1" customFormat="1" ht="27" customHeight="1" spans="1:4">
      <c r="A184" s="23" t="s">
        <v>24</v>
      </c>
      <c r="B184" s="24" t="s">
        <v>80</v>
      </c>
      <c r="C184" s="21" t="s">
        <v>54</v>
      </c>
      <c r="D184" s="22">
        <v>30290.79</v>
      </c>
    </row>
    <row r="185" s="1" customFormat="1" ht="27" customHeight="1" spans="1:4">
      <c r="A185" s="19">
        <v>2</v>
      </c>
      <c r="B185" s="20" t="s">
        <v>124</v>
      </c>
      <c r="C185" s="21" t="s">
        <v>18</v>
      </c>
      <c r="D185" s="22" t="s">
        <v>18</v>
      </c>
    </row>
    <row r="186" s="1" customFormat="1" ht="27" customHeight="1" spans="1:4">
      <c r="A186" s="23" t="s">
        <v>19</v>
      </c>
      <c r="B186" s="24" t="s">
        <v>31</v>
      </c>
      <c r="C186" s="21" t="s">
        <v>32</v>
      </c>
      <c r="D186" s="22">
        <f>13.79*0+0.5</f>
        <v>0.5</v>
      </c>
    </row>
    <row r="187" s="1" customFormat="1" ht="27" customHeight="1" spans="1:4">
      <c r="A187" s="23" t="s">
        <v>22</v>
      </c>
      <c r="B187" s="24" t="s">
        <v>125</v>
      </c>
      <c r="C187" s="21" t="s">
        <v>21</v>
      </c>
      <c r="D187" s="22">
        <v>1</v>
      </c>
    </row>
    <row r="188" s="1" customFormat="1" ht="27" customHeight="1" spans="1:4">
      <c r="A188" s="23" t="s">
        <v>24</v>
      </c>
      <c r="B188" s="24" t="s">
        <v>126</v>
      </c>
      <c r="C188" s="21" t="s">
        <v>21</v>
      </c>
      <c r="D188" s="22">
        <v>1</v>
      </c>
    </row>
    <row r="189" s="1" customFormat="1" ht="27" customHeight="1" spans="1:4">
      <c r="A189" s="23" t="s">
        <v>26</v>
      </c>
      <c r="B189" s="24" t="s">
        <v>127</v>
      </c>
      <c r="C189" s="21" t="s">
        <v>21</v>
      </c>
      <c r="D189" s="22">
        <v>4.05</v>
      </c>
    </row>
    <row r="190" s="1" customFormat="1" ht="27" customHeight="1" spans="1:4">
      <c r="A190" s="30" t="s">
        <v>128</v>
      </c>
      <c r="B190" s="29" t="s">
        <v>129</v>
      </c>
      <c r="C190" s="21"/>
      <c r="D190" s="22"/>
    </row>
    <row r="191" s="1" customFormat="1" ht="35.1" customHeight="1" spans="1:5">
      <c r="A191" s="23" t="s">
        <v>19</v>
      </c>
      <c r="B191" s="24" t="s">
        <v>130</v>
      </c>
      <c r="C191" s="21" t="s">
        <v>82</v>
      </c>
      <c r="D191" s="22">
        <v>8</v>
      </c>
      <c r="E191" s="26"/>
    </row>
    <row r="192" s="1" customFormat="1" ht="50.25" customHeight="1" spans="1:4">
      <c r="A192" s="31" t="s">
        <v>131</v>
      </c>
      <c r="B192" s="32" t="s">
        <v>132</v>
      </c>
      <c r="C192" s="33"/>
      <c r="D192" s="33"/>
    </row>
    <row r="193" s="1" customFormat="1" ht="24.95" customHeight="1" spans="1:4">
      <c r="A193" s="34" t="s">
        <v>133</v>
      </c>
      <c r="B193" s="35" t="s">
        <v>134</v>
      </c>
      <c r="C193" s="36" t="s">
        <v>18</v>
      </c>
      <c r="D193" s="37" t="s">
        <v>18</v>
      </c>
    </row>
    <row r="194" s="1" customFormat="1" ht="24.95" customHeight="1" spans="1:4">
      <c r="A194" s="38">
        <v>1</v>
      </c>
      <c r="B194" s="39" t="s">
        <v>135</v>
      </c>
      <c r="C194" s="36" t="s">
        <v>18</v>
      </c>
      <c r="D194" s="37" t="s">
        <v>18</v>
      </c>
    </row>
    <row r="195" s="1" customFormat="1" ht="24.95" customHeight="1" spans="1:4">
      <c r="A195" s="40" t="s">
        <v>19</v>
      </c>
      <c r="B195" s="41" t="s">
        <v>20</v>
      </c>
      <c r="C195" s="42" t="s">
        <v>21</v>
      </c>
      <c r="D195" s="43">
        <v>2</v>
      </c>
    </row>
    <row r="196" s="1" customFormat="1" ht="24.95" customHeight="1" spans="1:4">
      <c r="A196" s="40" t="s">
        <v>22</v>
      </c>
      <c r="B196" s="41" t="s">
        <v>23</v>
      </c>
      <c r="C196" s="42" t="s">
        <v>21</v>
      </c>
      <c r="D196" s="43">
        <v>1</v>
      </c>
    </row>
    <row r="197" s="1" customFormat="1" ht="24.95" customHeight="1" spans="1:4">
      <c r="A197" s="40" t="s">
        <v>24</v>
      </c>
      <c r="B197" s="41" t="s">
        <v>25</v>
      </c>
      <c r="C197" s="42" t="s">
        <v>21</v>
      </c>
      <c r="D197" s="43">
        <v>1</v>
      </c>
    </row>
    <row r="198" s="1" customFormat="1" ht="24.95" customHeight="1" spans="1:4">
      <c r="A198" s="40" t="s">
        <v>26</v>
      </c>
      <c r="B198" s="41" t="s">
        <v>136</v>
      </c>
      <c r="C198" s="42" t="s">
        <v>105</v>
      </c>
      <c r="D198" s="43">
        <v>4</v>
      </c>
    </row>
    <row r="199" s="1" customFormat="1" ht="24.95" customHeight="1" spans="1:4">
      <c r="A199" s="40" t="s">
        <v>28</v>
      </c>
      <c r="B199" s="41" t="s">
        <v>137</v>
      </c>
      <c r="C199" s="42" t="s">
        <v>138</v>
      </c>
      <c r="D199" s="43">
        <v>4</v>
      </c>
    </row>
    <row r="200" s="1" customFormat="1" ht="24.95" customHeight="1" spans="1:4">
      <c r="A200" s="40" t="s">
        <v>30</v>
      </c>
      <c r="B200" s="41" t="s">
        <v>139</v>
      </c>
      <c r="C200" s="42" t="s">
        <v>138</v>
      </c>
      <c r="D200" s="43">
        <v>4</v>
      </c>
    </row>
    <row r="201" s="1" customFormat="1" ht="24.95" customHeight="1" spans="1:4">
      <c r="A201" s="40" t="s">
        <v>33</v>
      </c>
      <c r="B201" s="41" t="s">
        <v>140</v>
      </c>
      <c r="C201" s="42" t="s">
        <v>101</v>
      </c>
      <c r="D201" s="43">
        <v>4</v>
      </c>
    </row>
    <row r="202" s="1" customFormat="1" ht="24.95" customHeight="1" spans="1:4">
      <c r="A202" s="40" t="s">
        <v>35</v>
      </c>
      <c r="B202" s="41" t="s">
        <v>141</v>
      </c>
      <c r="C202" s="42" t="s">
        <v>101</v>
      </c>
      <c r="D202" s="43">
        <v>4</v>
      </c>
    </row>
    <row r="203" s="1" customFormat="1" ht="24.95" customHeight="1" spans="1:4">
      <c r="A203" s="40" t="s">
        <v>38</v>
      </c>
      <c r="B203" s="41" t="s">
        <v>142</v>
      </c>
      <c r="C203" s="42" t="s">
        <v>105</v>
      </c>
      <c r="D203" s="43">
        <v>4</v>
      </c>
    </row>
    <row r="204" s="1" customFormat="1" ht="24.95" customHeight="1" spans="1:4">
      <c r="A204" s="40" t="s">
        <v>40</v>
      </c>
      <c r="B204" s="41" t="s">
        <v>143</v>
      </c>
      <c r="C204" s="42" t="s">
        <v>144</v>
      </c>
      <c r="D204" s="43">
        <v>4</v>
      </c>
    </row>
    <row r="205" s="1" customFormat="1" ht="24.95" customHeight="1" spans="1:4">
      <c r="A205" s="40" t="s">
        <v>145</v>
      </c>
      <c r="B205" s="41" t="s">
        <v>146</v>
      </c>
      <c r="C205" s="42" t="s">
        <v>101</v>
      </c>
      <c r="D205" s="43">
        <v>4</v>
      </c>
    </row>
    <row r="206" s="1" customFormat="1" ht="24.95" customHeight="1" spans="1:4">
      <c r="A206" s="40" t="s">
        <v>147</v>
      </c>
      <c r="B206" s="41" t="s">
        <v>148</v>
      </c>
      <c r="C206" s="42" t="s">
        <v>144</v>
      </c>
      <c r="D206" s="43">
        <v>4</v>
      </c>
    </row>
    <row r="207" s="1" customFormat="1" ht="24.95" customHeight="1" spans="1:4">
      <c r="A207" s="40" t="s">
        <v>149</v>
      </c>
      <c r="B207" s="41" t="s">
        <v>150</v>
      </c>
      <c r="C207" s="42" t="s">
        <v>101</v>
      </c>
      <c r="D207" s="43">
        <v>4</v>
      </c>
    </row>
    <row r="208" s="1" customFormat="1" ht="24.95" customHeight="1" spans="1:4">
      <c r="A208" s="40" t="s">
        <v>151</v>
      </c>
      <c r="B208" s="41" t="s">
        <v>152</v>
      </c>
      <c r="C208" s="42" t="s">
        <v>101</v>
      </c>
      <c r="D208" s="43">
        <v>4</v>
      </c>
    </row>
    <row r="209" s="1" customFormat="1" ht="24.95" customHeight="1" spans="1:4">
      <c r="A209" s="40" t="s">
        <v>153</v>
      </c>
      <c r="B209" s="41" t="s">
        <v>154</v>
      </c>
      <c r="C209" s="42" t="s">
        <v>101</v>
      </c>
      <c r="D209" s="43">
        <v>4</v>
      </c>
    </row>
    <row r="210" s="1" customFormat="1" ht="24.95" customHeight="1" spans="1:4">
      <c r="A210" s="40" t="s">
        <v>155</v>
      </c>
      <c r="B210" s="41" t="s">
        <v>156</v>
      </c>
      <c r="C210" s="42" t="s">
        <v>101</v>
      </c>
      <c r="D210" s="43">
        <v>4</v>
      </c>
    </row>
    <row r="211" s="1" customFormat="1" ht="24.95" customHeight="1" spans="1:4">
      <c r="A211" s="40" t="s">
        <v>157</v>
      </c>
      <c r="B211" s="41" t="s">
        <v>158</v>
      </c>
      <c r="C211" s="42" t="s">
        <v>101</v>
      </c>
      <c r="D211" s="43">
        <v>4</v>
      </c>
    </row>
    <row r="212" s="1" customFormat="1" ht="24.95" customHeight="1" spans="1:4">
      <c r="A212" s="40" t="s">
        <v>159</v>
      </c>
      <c r="B212" s="41" t="s">
        <v>160</v>
      </c>
      <c r="C212" s="42" t="s">
        <v>101</v>
      </c>
      <c r="D212" s="43">
        <v>4</v>
      </c>
    </row>
    <row r="213" s="1" customFormat="1" ht="24.95" customHeight="1" spans="1:4">
      <c r="A213" s="40" t="s">
        <v>161</v>
      </c>
      <c r="B213" s="41" t="s">
        <v>162</v>
      </c>
      <c r="C213" s="42" t="s">
        <v>101</v>
      </c>
      <c r="D213" s="43">
        <v>4</v>
      </c>
    </row>
    <row r="214" s="1" customFormat="1" ht="24.95" customHeight="1" spans="1:4">
      <c r="A214" s="40" t="s">
        <v>163</v>
      </c>
      <c r="B214" s="41" t="s">
        <v>164</v>
      </c>
      <c r="C214" s="42" t="s">
        <v>101</v>
      </c>
      <c r="D214" s="43">
        <v>4</v>
      </c>
    </row>
    <row r="215" s="1" customFormat="1" ht="24.95" customHeight="1" spans="1:4">
      <c r="A215" s="40" t="s">
        <v>165</v>
      </c>
      <c r="B215" s="41" t="s">
        <v>166</v>
      </c>
      <c r="C215" s="42" t="s">
        <v>101</v>
      </c>
      <c r="D215" s="43">
        <v>4</v>
      </c>
    </row>
    <row r="216" s="1" customFormat="1" ht="24.95" customHeight="1" spans="1:4">
      <c r="A216" s="40" t="s">
        <v>167</v>
      </c>
      <c r="B216" s="41" t="s">
        <v>168</v>
      </c>
      <c r="C216" s="42" t="s">
        <v>101</v>
      </c>
      <c r="D216" s="43">
        <v>4</v>
      </c>
    </row>
    <row r="217" s="1" customFormat="1" ht="24.95" customHeight="1" spans="1:4">
      <c r="A217" s="40" t="s">
        <v>169</v>
      </c>
      <c r="B217" s="41" t="s">
        <v>170</v>
      </c>
      <c r="C217" s="42" t="s">
        <v>101</v>
      </c>
      <c r="D217" s="43">
        <v>4</v>
      </c>
    </row>
    <row r="218" s="1" customFormat="1" ht="24.95" customHeight="1" spans="1:4">
      <c r="A218" s="40" t="s">
        <v>171</v>
      </c>
      <c r="B218" s="41" t="s">
        <v>172</v>
      </c>
      <c r="C218" s="42" t="s">
        <v>101</v>
      </c>
      <c r="D218" s="43">
        <v>4</v>
      </c>
    </row>
    <row r="219" s="1" customFormat="1" ht="24.95" customHeight="1" spans="1:4">
      <c r="A219" s="40" t="s">
        <v>173</v>
      </c>
      <c r="B219" s="41" t="s">
        <v>174</v>
      </c>
      <c r="C219" s="42" t="s">
        <v>101</v>
      </c>
      <c r="D219" s="43">
        <v>4</v>
      </c>
    </row>
    <row r="220" s="1" customFormat="1" ht="24.95" customHeight="1" spans="1:4">
      <c r="A220" s="40" t="s">
        <v>175</v>
      </c>
      <c r="B220" s="41" t="s">
        <v>176</v>
      </c>
      <c r="C220" s="42" t="s">
        <v>105</v>
      </c>
      <c r="D220" s="43">
        <v>4</v>
      </c>
    </row>
    <row r="221" s="1" customFormat="1" ht="24.95" customHeight="1" spans="1:4">
      <c r="A221" s="40" t="s">
        <v>177</v>
      </c>
      <c r="B221" s="41" t="s">
        <v>178</v>
      </c>
      <c r="C221" s="42" t="s">
        <v>101</v>
      </c>
      <c r="D221" s="43">
        <v>4</v>
      </c>
    </row>
    <row r="222" s="1" customFormat="1" ht="24.95" customHeight="1" spans="1:4">
      <c r="A222" s="40" t="s">
        <v>179</v>
      </c>
      <c r="B222" s="41" t="s">
        <v>180</v>
      </c>
      <c r="C222" s="42" t="s">
        <v>105</v>
      </c>
      <c r="D222" s="43">
        <v>4</v>
      </c>
    </row>
    <row r="223" s="1" customFormat="1" ht="24.95" customHeight="1" spans="1:4">
      <c r="A223" s="40" t="s">
        <v>181</v>
      </c>
      <c r="B223" s="41" t="s">
        <v>27</v>
      </c>
      <c r="C223" s="42" t="s">
        <v>21</v>
      </c>
      <c r="D223" s="43">
        <f>1.6</f>
        <v>1.6</v>
      </c>
    </row>
    <row r="224" s="1" customFormat="1" ht="24.95" customHeight="1" spans="1:4">
      <c r="A224" s="40" t="s">
        <v>182</v>
      </c>
      <c r="B224" s="41" t="s">
        <v>29</v>
      </c>
      <c r="C224" s="42" t="s">
        <v>21</v>
      </c>
      <c r="D224" s="43">
        <v>1</v>
      </c>
    </row>
    <row r="225" s="1" customFormat="1" ht="24.95" customHeight="1" spans="1:4">
      <c r="A225" s="40" t="s">
        <v>183</v>
      </c>
      <c r="B225" s="41" t="s">
        <v>31</v>
      </c>
      <c r="C225" s="42" t="s">
        <v>32</v>
      </c>
      <c r="D225" s="43">
        <v>4</v>
      </c>
    </row>
    <row r="226" s="1" customFormat="1" ht="24.95" customHeight="1" spans="1:4">
      <c r="A226" s="40" t="s">
        <v>184</v>
      </c>
      <c r="B226" s="41" t="s">
        <v>34</v>
      </c>
      <c r="C226" s="42" t="s">
        <v>21</v>
      </c>
      <c r="D226" s="43">
        <v>3</v>
      </c>
    </row>
    <row r="227" s="1" customFormat="1" ht="24.95" customHeight="1" spans="1:4">
      <c r="A227" s="40" t="s">
        <v>185</v>
      </c>
      <c r="B227" s="41" t="s">
        <v>106</v>
      </c>
      <c r="C227" s="42" t="s">
        <v>21</v>
      </c>
      <c r="D227" s="43">
        <v>1</v>
      </c>
    </row>
    <row r="228" s="1" customFormat="1" ht="24.95" customHeight="1" spans="1:4">
      <c r="A228" s="40" t="s">
        <v>186</v>
      </c>
      <c r="B228" s="41" t="s">
        <v>36</v>
      </c>
      <c r="C228" s="42" t="s">
        <v>37</v>
      </c>
      <c r="D228" s="43">
        <v>1</v>
      </c>
    </row>
    <row r="229" s="1" customFormat="1" ht="24.95" customHeight="1" spans="1:4">
      <c r="A229" s="40" t="s">
        <v>187</v>
      </c>
      <c r="B229" s="41" t="s">
        <v>39</v>
      </c>
      <c r="C229" s="42" t="s">
        <v>37</v>
      </c>
      <c r="D229" s="43">
        <v>1</v>
      </c>
    </row>
    <row r="230" s="1" customFormat="1" ht="24.95" customHeight="1" spans="1:4">
      <c r="A230" s="40" t="s">
        <v>188</v>
      </c>
      <c r="B230" s="41" t="s">
        <v>41</v>
      </c>
      <c r="C230" s="42" t="s">
        <v>42</v>
      </c>
      <c r="D230" s="43">
        <v>0.018</v>
      </c>
    </row>
    <row r="231" s="1" customFormat="1" ht="24.95" customHeight="1" spans="1:4">
      <c r="A231" s="38">
        <v>2</v>
      </c>
      <c r="B231" s="39" t="s">
        <v>189</v>
      </c>
      <c r="C231" s="42" t="s">
        <v>18</v>
      </c>
      <c r="D231" s="43" t="s">
        <v>18</v>
      </c>
    </row>
    <row r="232" s="1" customFormat="1" ht="24.95" customHeight="1" spans="1:4">
      <c r="A232" s="40" t="s">
        <v>190</v>
      </c>
      <c r="B232" s="41" t="s">
        <v>44</v>
      </c>
      <c r="C232" s="42" t="s">
        <v>21</v>
      </c>
      <c r="D232" s="43">
        <f>2*0+1</f>
        <v>1</v>
      </c>
    </row>
    <row r="233" s="1" customFormat="1" ht="24.95" customHeight="1" spans="1:4">
      <c r="A233" s="40" t="s">
        <v>191</v>
      </c>
      <c r="B233" s="41" t="s">
        <v>45</v>
      </c>
      <c r="C233" s="42" t="s">
        <v>21</v>
      </c>
      <c r="D233" s="43">
        <v>1</v>
      </c>
    </row>
    <row r="234" s="1" customFormat="1" ht="24.95" customHeight="1" spans="1:4">
      <c r="A234" s="40" t="s">
        <v>192</v>
      </c>
      <c r="B234" s="41" t="s">
        <v>46</v>
      </c>
      <c r="C234" s="42" t="s">
        <v>21</v>
      </c>
      <c r="D234" s="43">
        <v>1</v>
      </c>
    </row>
    <row r="235" s="1" customFormat="1" ht="24.95" customHeight="1" spans="1:4">
      <c r="A235" s="40" t="s">
        <v>193</v>
      </c>
      <c r="B235" s="41" t="s">
        <v>47</v>
      </c>
      <c r="C235" s="42" t="s">
        <v>21</v>
      </c>
      <c r="D235" s="43">
        <v>1</v>
      </c>
    </row>
    <row r="236" s="1" customFormat="1" ht="24.95" customHeight="1" spans="1:4">
      <c r="A236" s="40" t="s">
        <v>194</v>
      </c>
      <c r="B236" s="41" t="s">
        <v>48</v>
      </c>
      <c r="C236" s="42" t="s">
        <v>21</v>
      </c>
      <c r="D236" s="43">
        <v>1</v>
      </c>
    </row>
    <row r="237" s="1" customFormat="1" ht="24.95" customHeight="1" spans="1:4">
      <c r="A237" s="40" t="s">
        <v>195</v>
      </c>
      <c r="B237" s="41" t="s">
        <v>49</v>
      </c>
      <c r="C237" s="42" t="s">
        <v>37</v>
      </c>
      <c r="D237" s="43">
        <v>1</v>
      </c>
    </row>
    <row r="238" s="1" customFormat="1" ht="24.95" customHeight="1" spans="1:4">
      <c r="A238" s="40" t="s">
        <v>196</v>
      </c>
      <c r="B238" s="41" t="s">
        <v>50</v>
      </c>
      <c r="C238" s="42" t="s">
        <v>21</v>
      </c>
      <c r="D238" s="43">
        <v>1</v>
      </c>
    </row>
    <row r="239" s="1" customFormat="1" ht="24.95" customHeight="1" spans="1:4">
      <c r="A239" s="40" t="s">
        <v>197</v>
      </c>
      <c r="B239" s="41" t="s">
        <v>41</v>
      </c>
      <c r="C239" s="42" t="s">
        <v>42</v>
      </c>
      <c r="D239" s="43">
        <v>0.018</v>
      </c>
    </row>
    <row r="240" s="1" customFormat="1" ht="24.95" customHeight="1" spans="1:4">
      <c r="A240" s="38">
        <v>3</v>
      </c>
      <c r="B240" s="39" t="s">
        <v>51</v>
      </c>
      <c r="C240" s="42" t="s">
        <v>18</v>
      </c>
      <c r="D240" s="43" t="s">
        <v>18</v>
      </c>
    </row>
    <row r="241" s="1" customFormat="1" ht="24.95" customHeight="1" spans="1:4">
      <c r="A241" s="40" t="s">
        <v>190</v>
      </c>
      <c r="B241" s="41" t="s">
        <v>52</v>
      </c>
      <c r="C241" s="42" t="s">
        <v>21</v>
      </c>
      <c r="D241" s="43">
        <v>1</v>
      </c>
    </row>
    <row r="242" s="1" customFormat="1" ht="24.95" customHeight="1" spans="1:4">
      <c r="A242" s="40" t="s">
        <v>191</v>
      </c>
      <c r="B242" s="41" t="s">
        <v>53</v>
      </c>
      <c r="C242" s="42" t="s">
        <v>54</v>
      </c>
      <c r="D242" s="43">
        <v>960</v>
      </c>
    </row>
    <row r="243" s="1" customFormat="1" ht="24.95" customHeight="1" spans="1:4">
      <c r="A243" s="40" t="s">
        <v>192</v>
      </c>
      <c r="B243" s="41" t="s">
        <v>59</v>
      </c>
      <c r="C243" s="42" t="s">
        <v>54</v>
      </c>
      <c r="D243" s="43">
        <v>13000</v>
      </c>
    </row>
    <row r="244" s="1" customFormat="1" ht="24.95" customHeight="1" spans="1:4">
      <c r="A244" s="40" t="s">
        <v>193</v>
      </c>
      <c r="B244" s="41" t="s">
        <v>55</v>
      </c>
      <c r="C244" s="42" t="s">
        <v>198</v>
      </c>
      <c r="D244" s="43">
        <v>220</v>
      </c>
    </row>
    <row r="245" s="1" customFormat="1" ht="24.95" customHeight="1" spans="1:4">
      <c r="A245" s="40" t="s">
        <v>194</v>
      </c>
      <c r="B245" s="41" t="s">
        <v>56</v>
      </c>
      <c r="C245" s="42" t="s">
        <v>57</v>
      </c>
      <c r="D245" s="43">
        <v>17</v>
      </c>
    </row>
    <row r="246" s="1" customFormat="1" ht="24.95" customHeight="1" spans="1:4">
      <c r="A246" s="40" t="s">
        <v>195</v>
      </c>
      <c r="B246" s="41" t="s">
        <v>58</v>
      </c>
      <c r="C246" s="42" t="s">
        <v>57</v>
      </c>
      <c r="D246" s="43">
        <f>3000/2</f>
        <v>1500</v>
      </c>
    </row>
    <row r="247" s="1" customFormat="1" ht="24.95" customHeight="1" spans="1:4">
      <c r="A247" s="38">
        <v>4</v>
      </c>
      <c r="B247" s="39" t="s">
        <v>60</v>
      </c>
      <c r="C247" s="42" t="s">
        <v>18</v>
      </c>
      <c r="D247" s="43" t="s">
        <v>18</v>
      </c>
    </row>
    <row r="248" s="1" customFormat="1" ht="24.95" customHeight="1" spans="1:4">
      <c r="A248" s="40" t="s">
        <v>190</v>
      </c>
      <c r="B248" s="41" t="s">
        <v>61</v>
      </c>
      <c r="C248" s="42" t="s">
        <v>54</v>
      </c>
      <c r="D248" s="43">
        <f>631.45*0+293.957+156.378+117</f>
        <v>567.335</v>
      </c>
    </row>
    <row r="249" s="1" customFormat="1" ht="24.95" customHeight="1" spans="1:4">
      <c r="A249" s="40" t="s">
        <v>191</v>
      </c>
      <c r="B249" s="41" t="s">
        <v>62</v>
      </c>
      <c r="C249" s="42" t="s">
        <v>63</v>
      </c>
      <c r="D249" s="43">
        <v>630</v>
      </c>
    </row>
    <row r="250" s="1" customFormat="1" ht="24.95" customHeight="1" spans="1:4">
      <c r="A250" s="40" t="s">
        <v>192</v>
      </c>
      <c r="B250" s="41" t="s">
        <v>64</v>
      </c>
      <c r="C250" s="42" t="s">
        <v>65</v>
      </c>
      <c r="D250" s="43">
        <v>3</v>
      </c>
    </row>
    <row r="251" s="1" customFormat="1" ht="24.95" customHeight="1" spans="1:4">
      <c r="A251" s="38">
        <v>5</v>
      </c>
      <c r="B251" s="39" t="s">
        <v>66</v>
      </c>
      <c r="C251" s="42" t="s">
        <v>18</v>
      </c>
      <c r="D251" s="43"/>
    </row>
    <row r="252" s="1" customFormat="1" ht="24.95" customHeight="1" spans="1:4">
      <c r="A252" s="40" t="s">
        <v>190</v>
      </c>
      <c r="B252" s="41" t="s">
        <v>67</v>
      </c>
      <c r="C252" s="42" t="s">
        <v>68</v>
      </c>
      <c r="D252" s="43">
        <v>5795</v>
      </c>
    </row>
    <row r="253" s="1" customFormat="1" ht="24.95" customHeight="1" spans="1:4">
      <c r="A253" s="40" t="s">
        <v>191</v>
      </c>
      <c r="B253" s="41" t="s">
        <v>69</v>
      </c>
      <c r="C253" s="42" t="s">
        <v>70</v>
      </c>
      <c r="D253" s="43">
        <v>108</v>
      </c>
    </row>
    <row r="254" s="1" customFormat="1" ht="24.95" customHeight="1" spans="1:4">
      <c r="A254" s="40" t="s">
        <v>192</v>
      </c>
      <c r="B254" s="41" t="s">
        <v>71</v>
      </c>
      <c r="C254" s="42" t="s">
        <v>70</v>
      </c>
      <c r="D254" s="43">
        <v>72</v>
      </c>
    </row>
    <row r="255" s="1" customFormat="1" ht="24.95" customHeight="1" spans="1:4">
      <c r="A255" s="40" t="s">
        <v>193</v>
      </c>
      <c r="B255" s="41" t="s">
        <v>72</v>
      </c>
      <c r="C255" s="42" t="s">
        <v>70</v>
      </c>
      <c r="D255" s="43">
        <v>96</v>
      </c>
    </row>
    <row r="256" s="1" customFormat="1" ht="24.95" customHeight="1" spans="1:4">
      <c r="A256" s="40" t="s">
        <v>194</v>
      </c>
      <c r="B256" s="41" t="s">
        <v>73</v>
      </c>
      <c r="C256" s="42" t="s">
        <v>70</v>
      </c>
      <c r="D256" s="43">
        <v>850</v>
      </c>
    </row>
    <row r="257" s="1" customFormat="1" ht="24.95" customHeight="1" spans="1:4">
      <c r="A257" s="40" t="s">
        <v>195</v>
      </c>
      <c r="B257" s="41" t="s">
        <v>74</v>
      </c>
      <c r="C257" s="42" t="s">
        <v>70</v>
      </c>
      <c r="D257" s="43">
        <v>250</v>
      </c>
    </row>
    <row r="258" s="1" customFormat="1" ht="24.95" customHeight="1" spans="1:4">
      <c r="A258" s="38">
        <v>6</v>
      </c>
      <c r="B258" s="39" t="s">
        <v>75</v>
      </c>
      <c r="C258" s="42" t="s">
        <v>18</v>
      </c>
      <c r="D258" s="43" t="s">
        <v>18</v>
      </c>
    </row>
    <row r="259" s="1" customFormat="1" ht="24.95" customHeight="1" spans="1:4">
      <c r="A259" s="40" t="s">
        <v>190</v>
      </c>
      <c r="B259" s="41" t="s">
        <v>75</v>
      </c>
      <c r="C259" s="42" t="s">
        <v>21</v>
      </c>
      <c r="D259" s="43">
        <v>1</v>
      </c>
    </row>
    <row r="260" s="1" customFormat="1" ht="24.95" customHeight="1" spans="1:4">
      <c r="A260" s="38">
        <v>7</v>
      </c>
      <c r="B260" s="39" t="s">
        <v>78</v>
      </c>
      <c r="C260" s="42" t="s">
        <v>18</v>
      </c>
      <c r="D260" s="43" t="s">
        <v>18</v>
      </c>
    </row>
    <row r="261" s="1" customFormat="1" ht="24.95" customHeight="1" spans="1:4">
      <c r="A261" s="40" t="s">
        <v>190</v>
      </c>
      <c r="B261" s="41" t="s">
        <v>78</v>
      </c>
      <c r="C261" s="42" t="s">
        <v>37</v>
      </c>
      <c r="D261" s="43">
        <v>1</v>
      </c>
    </row>
    <row r="262" s="1" customFormat="1" ht="24.95" customHeight="1" spans="1:4">
      <c r="A262" s="40" t="s">
        <v>191</v>
      </c>
      <c r="B262" s="41" t="s">
        <v>79</v>
      </c>
      <c r="C262" s="42" t="s">
        <v>37</v>
      </c>
      <c r="D262" s="43">
        <v>1</v>
      </c>
    </row>
    <row r="263" s="1" customFormat="1" ht="24.95" customHeight="1" spans="1:4">
      <c r="A263" s="40" t="s">
        <v>192</v>
      </c>
      <c r="B263" s="41" t="s">
        <v>80</v>
      </c>
      <c r="C263" s="42" t="s">
        <v>54</v>
      </c>
      <c r="D263" s="43">
        <f>631.45*0+293.957+156.378+117</f>
        <v>567.335</v>
      </c>
    </row>
    <row r="264" s="1" customFormat="1" ht="24.95" customHeight="1" spans="1:4">
      <c r="A264" s="38">
        <v>8</v>
      </c>
      <c r="B264" s="39" t="s">
        <v>76</v>
      </c>
      <c r="C264" s="42" t="s">
        <v>18</v>
      </c>
      <c r="D264" s="43" t="s">
        <v>18</v>
      </c>
    </row>
    <row r="265" s="1" customFormat="1" ht="24.95" customHeight="1" spans="1:4">
      <c r="A265" s="40" t="s">
        <v>190</v>
      </c>
      <c r="B265" s="41" t="s">
        <v>76</v>
      </c>
      <c r="C265" s="42" t="s">
        <v>77</v>
      </c>
      <c r="D265" s="43">
        <v>0.05</v>
      </c>
    </row>
    <row r="266" s="1" customFormat="1" ht="24.95" customHeight="1" spans="1:4">
      <c r="A266" s="38">
        <v>9</v>
      </c>
      <c r="B266" s="39" t="s">
        <v>81</v>
      </c>
      <c r="C266" s="42" t="s">
        <v>18</v>
      </c>
      <c r="D266" s="43" t="s">
        <v>18</v>
      </c>
    </row>
    <row r="267" s="1" customFormat="1" ht="24.95" customHeight="1" spans="1:4">
      <c r="A267" s="40" t="s">
        <v>190</v>
      </c>
      <c r="B267" s="41" t="s">
        <v>81</v>
      </c>
      <c r="C267" s="42" t="s">
        <v>82</v>
      </c>
      <c r="D267" s="43">
        <f>6*1+0.09*0</f>
        <v>6</v>
      </c>
    </row>
    <row r="268" s="1" customFormat="1" ht="24.95" customHeight="1" spans="1:4">
      <c r="A268" s="34" t="s">
        <v>199</v>
      </c>
      <c r="B268" s="35" t="s">
        <v>200</v>
      </c>
      <c r="C268" s="42" t="s">
        <v>18</v>
      </c>
      <c r="D268" s="43" t="s">
        <v>18</v>
      </c>
    </row>
    <row r="269" s="1" customFormat="1" ht="24.95" customHeight="1" spans="1:4">
      <c r="A269" s="38">
        <v>1</v>
      </c>
      <c r="B269" s="39" t="s">
        <v>85</v>
      </c>
      <c r="C269" s="42" t="s">
        <v>18</v>
      </c>
      <c r="D269" s="43" t="s">
        <v>18</v>
      </c>
    </row>
    <row r="270" s="1" customFormat="1" ht="24.95" customHeight="1" spans="1:4">
      <c r="A270" s="40" t="s">
        <v>190</v>
      </c>
      <c r="B270" s="41" t="s">
        <v>86</v>
      </c>
      <c r="C270" s="42" t="s">
        <v>57</v>
      </c>
      <c r="D270" s="43">
        <v>10</v>
      </c>
    </row>
    <row r="271" s="1" customFormat="1" ht="24.95" customHeight="1" spans="1:4">
      <c r="A271" s="40" t="s">
        <v>191</v>
      </c>
      <c r="B271" s="41" t="s">
        <v>87</v>
      </c>
      <c r="C271" s="42" t="s">
        <v>54</v>
      </c>
      <c r="D271" s="43">
        <f>88*0+49</f>
        <v>49</v>
      </c>
    </row>
    <row r="272" s="1" customFormat="1" ht="24.95" customHeight="1" spans="1:4">
      <c r="A272" s="40" t="s">
        <v>192</v>
      </c>
      <c r="B272" s="41" t="s">
        <v>88</v>
      </c>
      <c r="C272" s="42" t="s">
        <v>57</v>
      </c>
      <c r="D272" s="43">
        <f>7*0+4</f>
        <v>4</v>
      </c>
    </row>
    <row r="273" s="1" customFormat="1" ht="24.95" customHeight="1" spans="1:4">
      <c r="A273" s="40" t="s">
        <v>193</v>
      </c>
      <c r="B273" s="41" t="s">
        <v>89</v>
      </c>
      <c r="C273" s="42" t="s">
        <v>57</v>
      </c>
      <c r="D273" s="43">
        <f>1.5*0+1</f>
        <v>1</v>
      </c>
    </row>
    <row r="274" s="1" customFormat="1" ht="24.95" customHeight="1" spans="1:4">
      <c r="A274" s="40" t="s">
        <v>194</v>
      </c>
      <c r="B274" s="41" t="s">
        <v>90</v>
      </c>
      <c r="C274" s="42" t="s">
        <v>63</v>
      </c>
      <c r="D274" s="43">
        <f>8*0+5</f>
        <v>5</v>
      </c>
    </row>
    <row r="275" s="1" customFormat="1" ht="24.95" customHeight="1" spans="1:4">
      <c r="A275" s="40" t="s">
        <v>195</v>
      </c>
      <c r="B275" s="41" t="s">
        <v>91</v>
      </c>
      <c r="C275" s="42" t="s">
        <v>54</v>
      </c>
      <c r="D275" s="43">
        <f>20*0+10</f>
        <v>10</v>
      </c>
    </row>
    <row r="276" s="1" customFormat="1" ht="24.95" customHeight="1" spans="1:4">
      <c r="A276" s="40" t="s">
        <v>196</v>
      </c>
      <c r="B276" s="41" t="s">
        <v>92</v>
      </c>
      <c r="C276" s="42" t="s">
        <v>54</v>
      </c>
      <c r="D276" s="43">
        <f>5.4*0+1.8</f>
        <v>1.8</v>
      </c>
    </row>
    <row r="277" s="1" customFormat="1" ht="24.95" customHeight="1" spans="1:4">
      <c r="A277" s="40" t="s">
        <v>197</v>
      </c>
      <c r="B277" s="41" t="s">
        <v>93</v>
      </c>
      <c r="C277" s="42" t="s">
        <v>54</v>
      </c>
      <c r="D277" s="43">
        <f>9*0+3</f>
        <v>3</v>
      </c>
    </row>
    <row r="278" s="1" customFormat="1" ht="24.95" customHeight="1" spans="1:4">
      <c r="A278" s="40" t="s">
        <v>201</v>
      </c>
      <c r="B278" s="41" t="s">
        <v>94</v>
      </c>
      <c r="C278" s="42" t="s">
        <v>63</v>
      </c>
      <c r="D278" s="43">
        <f>4*0+2</f>
        <v>2</v>
      </c>
    </row>
    <row r="279" s="1" customFormat="1" ht="24.95" customHeight="1" spans="1:4">
      <c r="A279" s="38">
        <v>2</v>
      </c>
      <c r="B279" s="39" t="s">
        <v>95</v>
      </c>
      <c r="C279" s="42" t="s">
        <v>18</v>
      </c>
      <c r="D279" s="43" t="s">
        <v>18</v>
      </c>
    </row>
    <row r="280" s="1" customFormat="1" ht="24.95" customHeight="1" spans="1:4">
      <c r="A280" s="40" t="s">
        <v>190</v>
      </c>
      <c r="B280" s="41" t="s">
        <v>96</v>
      </c>
      <c r="C280" s="42" t="s">
        <v>63</v>
      </c>
      <c r="D280" s="43">
        <f>12*0+6</f>
        <v>6</v>
      </c>
    </row>
    <row r="281" s="1" customFormat="1" ht="24.95" customHeight="1" spans="1:4">
      <c r="A281" s="40" t="s">
        <v>191</v>
      </c>
      <c r="B281" s="41" t="s">
        <v>97</v>
      </c>
      <c r="C281" s="42" t="s">
        <v>54</v>
      </c>
      <c r="D281" s="43">
        <f>30*0+10</f>
        <v>10</v>
      </c>
    </row>
    <row r="282" s="1" customFormat="1" ht="24.95" customHeight="1" spans="1:4">
      <c r="A282" s="38">
        <v>3</v>
      </c>
      <c r="B282" s="39" t="s">
        <v>98</v>
      </c>
      <c r="C282" s="42" t="s">
        <v>18</v>
      </c>
      <c r="D282" s="43"/>
    </row>
    <row r="283" s="1" customFormat="1" ht="24.95" customHeight="1" spans="1:4">
      <c r="A283" s="40" t="s">
        <v>190</v>
      </c>
      <c r="B283" s="41" t="s">
        <v>99</v>
      </c>
      <c r="C283" s="42" t="s">
        <v>54</v>
      </c>
      <c r="D283" s="43">
        <f>24*0+9</f>
        <v>9</v>
      </c>
    </row>
    <row r="284" s="1" customFormat="1" ht="24.95" customHeight="1" spans="1:4">
      <c r="A284" s="40" t="s">
        <v>191</v>
      </c>
      <c r="B284" s="41" t="s">
        <v>100</v>
      </c>
      <c r="C284" s="42" t="s">
        <v>101</v>
      </c>
      <c r="D284" s="43">
        <f t="shared" ref="D284:D289" si="1">2*0+1</f>
        <v>1</v>
      </c>
    </row>
    <row r="285" s="1" customFormat="1" ht="24.95" customHeight="1" spans="1:4">
      <c r="A285" s="40" t="s">
        <v>192</v>
      </c>
      <c r="B285" s="41" t="s">
        <v>102</v>
      </c>
      <c r="C285" s="42" t="s">
        <v>103</v>
      </c>
      <c r="D285" s="43">
        <f t="shared" si="1"/>
        <v>1</v>
      </c>
    </row>
    <row r="286" s="1" customFormat="1" ht="24.95" customHeight="1" spans="1:4">
      <c r="A286" s="40" t="s">
        <v>193</v>
      </c>
      <c r="B286" s="41" t="s">
        <v>41</v>
      </c>
      <c r="C286" s="42" t="s">
        <v>42</v>
      </c>
      <c r="D286" s="43">
        <v>0.018</v>
      </c>
    </row>
    <row r="287" s="1" customFormat="1" ht="24.95" customHeight="1" spans="1:4">
      <c r="A287" s="38">
        <v>4</v>
      </c>
      <c r="B287" s="39" t="s">
        <v>17</v>
      </c>
      <c r="C287" s="42" t="s">
        <v>18</v>
      </c>
      <c r="D287" s="43" t="s">
        <v>18</v>
      </c>
    </row>
    <row r="288" s="1" customFormat="1" ht="24.95" customHeight="1" spans="1:4">
      <c r="A288" s="40" t="s">
        <v>190</v>
      </c>
      <c r="B288" s="41" t="s">
        <v>104</v>
      </c>
      <c r="C288" s="42" t="s">
        <v>105</v>
      </c>
      <c r="D288" s="43">
        <f t="shared" si="1"/>
        <v>1</v>
      </c>
    </row>
    <row r="289" s="1" customFormat="1" ht="24.95" customHeight="1" spans="1:4">
      <c r="A289" s="40" t="s">
        <v>191</v>
      </c>
      <c r="B289" s="41" t="s">
        <v>34</v>
      </c>
      <c r="C289" s="42" t="s">
        <v>103</v>
      </c>
      <c r="D289" s="43">
        <f t="shared" si="1"/>
        <v>1</v>
      </c>
    </row>
    <row r="290" s="1" customFormat="1" ht="24.95" customHeight="1" spans="1:4">
      <c r="A290" s="40" t="s">
        <v>192</v>
      </c>
      <c r="B290" s="41" t="s">
        <v>106</v>
      </c>
      <c r="C290" s="42" t="s">
        <v>21</v>
      </c>
      <c r="D290" s="43">
        <v>4</v>
      </c>
    </row>
    <row r="291" s="1" customFormat="1" ht="24.95" customHeight="1" spans="1:4">
      <c r="A291" s="40" t="s">
        <v>193</v>
      </c>
      <c r="B291" s="41" t="s">
        <v>36</v>
      </c>
      <c r="C291" s="42" t="s">
        <v>37</v>
      </c>
      <c r="D291" s="43">
        <v>1</v>
      </c>
    </row>
    <row r="292" s="1" customFormat="1" ht="24.95" customHeight="1" spans="1:4">
      <c r="A292" s="40" t="s">
        <v>194</v>
      </c>
      <c r="B292" s="41" t="s">
        <v>29</v>
      </c>
      <c r="C292" s="42" t="s">
        <v>21</v>
      </c>
      <c r="D292" s="43">
        <v>1</v>
      </c>
    </row>
    <row r="293" s="1" customFormat="1" ht="24.95" customHeight="1" spans="1:4">
      <c r="A293" s="40" t="s">
        <v>195</v>
      </c>
      <c r="B293" s="41" t="s">
        <v>31</v>
      </c>
      <c r="C293" s="42" t="s">
        <v>32</v>
      </c>
      <c r="D293" s="43">
        <v>0</v>
      </c>
    </row>
    <row r="294" s="1" customFormat="1" ht="24.95" customHeight="1" spans="1:4">
      <c r="A294" s="38">
        <v>5</v>
      </c>
      <c r="B294" s="39" t="s">
        <v>66</v>
      </c>
      <c r="C294" s="42" t="s">
        <v>18</v>
      </c>
      <c r="D294" s="43" t="s">
        <v>18</v>
      </c>
    </row>
    <row r="295" s="1" customFormat="1" ht="24.95" customHeight="1" spans="1:4">
      <c r="A295" s="40" t="s">
        <v>190</v>
      </c>
      <c r="B295" s="41" t="s">
        <v>67</v>
      </c>
      <c r="C295" s="42" t="s">
        <v>107</v>
      </c>
      <c r="D295" s="43">
        <f>2366*0+488</f>
        <v>488</v>
      </c>
    </row>
    <row r="296" s="1" customFormat="1" ht="24.95" customHeight="1" spans="1:4">
      <c r="A296" s="40" t="s">
        <v>191</v>
      </c>
      <c r="B296" s="41" t="s">
        <v>108</v>
      </c>
      <c r="C296" s="42" t="s">
        <v>70</v>
      </c>
      <c r="D296" s="43">
        <f>178*0+61</f>
        <v>61</v>
      </c>
    </row>
    <row r="297" s="1" customFormat="1" ht="24.95" customHeight="1" spans="1:4">
      <c r="A297" s="40" t="s">
        <v>192</v>
      </c>
      <c r="B297" s="41" t="s">
        <v>71</v>
      </c>
      <c r="C297" s="42" t="s">
        <v>70</v>
      </c>
      <c r="D297" s="43">
        <f>27*0+9</f>
        <v>9</v>
      </c>
    </row>
    <row r="298" s="1" customFormat="1" ht="24.95" customHeight="1" spans="1:4">
      <c r="A298" s="40" t="s">
        <v>193</v>
      </c>
      <c r="B298" s="41" t="s">
        <v>72</v>
      </c>
      <c r="C298" s="42" t="s">
        <v>70</v>
      </c>
      <c r="D298" s="43">
        <f>101*0+51</f>
        <v>51</v>
      </c>
    </row>
    <row r="299" s="1" customFormat="1" ht="24.95" customHeight="1" spans="1:4">
      <c r="A299" s="40" t="s">
        <v>194</v>
      </c>
      <c r="B299" s="41" t="s">
        <v>109</v>
      </c>
      <c r="C299" s="42" t="s">
        <v>21</v>
      </c>
      <c r="D299" s="43">
        <v>1</v>
      </c>
    </row>
    <row r="300" s="1" customFormat="1" ht="24.95" customHeight="1" spans="1:4">
      <c r="A300" s="40" t="s">
        <v>195</v>
      </c>
      <c r="B300" s="41" t="s">
        <v>74</v>
      </c>
      <c r="C300" s="42" t="s">
        <v>70</v>
      </c>
      <c r="D300" s="43">
        <v>250</v>
      </c>
    </row>
    <row r="301" s="1" customFormat="1" ht="24.95" customHeight="1" spans="1:4">
      <c r="A301" s="38">
        <v>6</v>
      </c>
      <c r="B301" s="39" t="s">
        <v>110</v>
      </c>
      <c r="C301" s="42" t="s">
        <v>18</v>
      </c>
      <c r="D301" s="43" t="s">
        <v>18</v>
      </c>
    </row>
    <row r="302" s="1" customFormat="1" ht="24.95" customHeight="1" spans="1:4">
      <c r="A302" s="40" t="s">
        <v>190</v>
      </c>
      <c r="B302" s="41" t="s">
        <v>110</v>
      </c>
      <c r="C302" s="42" t="s">
        <v>57</v>
      </c>
      <c r="D302" s="43">
        <f>900*0+300</f>
        <v>300</v>
      </c>
    </row>
    <row r="303" s="1" customFormat="1" ht="24.95" customHeight="1" spans="1:4">
      <c r="A303" s="38">
        <v>7</v>
      </c>
      <c r="B303" s="39" t="s">
        <v>78</v>
      </c>
      <c r="C303" s="42" t="s">
        <v>18</v>
      </c>
      <c r="D303" s="43" t="s">
        <v>18</v>
      </c>
    </row>
    <row r="304" s="1" customFormat="1" ht="24.95" customHeight="1" spans="1:4">
      <c r="A304" s="40" t="s">
        <v>190</v>
      </c>
      <c r="B304" s="41" t="s">
        <v>78</v>
      </c>
      <c r="C304" s="42" t="s">
        <v>37</v>
      </c>
      <c r="D304" s="43">
        <v>1</v>
      </c>
    </row>
    <row r="305" s="1" customFormat="1" ht="24.95" customHeight="1" spans="1:4">
      <c r="A305" s="40" t="s">
        <v>191</v>
      </c>
      <c r="B305" s="41" t="s">
        <v>79</v>
      </c>
      <c r="C305" s="42" t="s">
        <v>37</v>
      </c>
      <c r="D305" s="43">
        <v>1</v>
      </c>
    </row>
    <row r="306" s="1" customFormat="1" ht="24.95" customHeight="1" spans="1:4">
      <c r="A306" s="40" t="s">
        <v>192</v>
      </c>
      <c r="B306" s="41" t="s">
        <v>111</v>
      </c>
      <c r="C306" s="42" t="s">
        <v>54</v>
      </c>
      <c r="D306" s="43">
        <v>100</v>
      </c>
    </row>
    <row r="307" s="1" customFormat="1" ht="24.95" customHeight="1" spans="1:4">
      <c r="A307" s="38">
        <v>8</v>
      </c>
      <c r="B307" s="39" t="s">
        <v>60</v>
      </c>
      <c r="C307" s="42" t="s">
        <v>18</v>
      </c>
      <c r="D307" s="43" t="s">
        <v>18</v>
      </c>
    </row>
    <row r="308" s="1" customFormat="1" ht="24.95" customHeight="1" spans="1:4">
      <c r="A308" s="40" t="s">
        <v>190</v>
      </c>
      <c r="B308" s="41" t="s">
        <v>113</v>
      </c>
      <c r="C308" s="42" t="s">
        <v>54</v>
      </c>
      <c r="D308" s="43">
        <v>48</v>
      </c>
    </row>
    <row r="309" s="1" customFormat="1" ht="24.95" customHeight="1" spans="1:4">
      <c r="A309" s="40" t="s">
        <v>191</v>
      </c>
      <c r="B309" s="41" t="s">
        <v>114</v>
      </c>
      <c r="C309" s="42" t="s">
        <v>63</v>
      </c>
      <c r="D309" s="43">
        <f>150*0+100</f>
        <v>100</v>
      </c>
    </row>
    <row r="310" s="1" customFormat="1" ht="24.95" customHeight="1" spans="1:4">
      <c r="A310" s="40" t="s">
        <v>192</v>
      </c>
      <c r="B310" s="41" t="s">
        <v>115</v>
      </c>
      <c r="C310" s="42" t="s">
        <v>65</v>
      </c>
      <c r="D310" s="43">
        <v>1</v>
      </c>
    </row>
    <row r="311" s="1" customFormat="1" ht="24.95" customHeight="1" spans="1:4">
      <c r="A311" s="38">
        <v>9</v>
      </c>
      <c r="B311" s="39" t="s">
        <v>202</v>
      </c>
      <c r="C311" s="42" t="s">
        <v>18</v>
      </c>
      <c r="D311" s="43" t="s">
        <v>18</v>
      </c>
    </row>
    <row r="312" s="1" customFormat="1" ht="24.95" customHeight="1" spans="1:4">
      <c r="A312" s="40" t="s">
        <v>190</v>
      </c>
      <c r="B312" s="41" t="s">
        <v>203</v>
      </c>
      <c r="C312" s="42" t="s">
        <v>37</v>
      </c>
      <c r="D312" s="43">
        <f>0.03*1</f>
        <v>0.03</v>
      </c>
    </row>
    <row r="313" s="1" customFormat="1" ht="24.95" customHeight="1" spans="1:4">
      <c r="A313" s="34" t="s">
        <v>204</v>
      </c>
      <c r="B313" s="35" t="s">
        <v>205</v>
      </c>
      <c r="C313" s="42" t="s">
        <v>18</v>
      </c>
      <c r="D313" s="43" t="s">
        <v>18</v>
      </c>
    </row>
    <row r="314" s="1" customFormat="1" ht="24.95" customHeight="1" spans="1:4">
      <c r="A314" s="38">
        <v>1</v>
      </c>
      <c r="B314" s="39" t="s">
        <v>85</v>
      </c>
      <c r="C314" s="42" t="s">
        <v>18</v>
      </c>
      <c r="D314" s="43" t="s">
        <v>18</v>
      </c>
    </row>
    <row r="315" s="1" customFormat="1" ht="24.95" customHeight="1" spans="1:4">
      <c r="A315" s="40" t="s">
        <v>190</v>
      </c>
      <c r="B315" s="41" t="s">
        <v>86</v>
      </c>
      <c r="C315" s="42" t="s">
        <v>57</v>
      </c>
      <c r="D315" s="43">
        <v>10</v>
      </c>
    </row>
    <row r="316" s="1" customFormat="1" ht="24.95" customHeight="1" spans="1:4">
      <c r="A316" s="40" t="s">
        <v>191</v>
      </c>
      <c r="B316" s="41" t="s">
        <v>87</v>
      </c>
      <c r="C316" s="42" t="s">
        <v>54</v>
      </c>
      <c r="D316" s="43">
        <f>88*0+49</f>
        <v>49</v>
      </c>
    </row>
    <row r="317" s="1" customFormat="1" ht="24.95" customHeight="1" spans="1:4">
      <c r="A317" s="40" t="s">
        <v>192</v>
      </c>
      <c r="B317" s="41" t="s">
        <v>88</v>
      </c>
      <c r="C317" s="42" t="s">
        <v>57</v>
      </c>
      <c r="D317" s="43">
        <f>7*0+4</f>
        <v>4</v>
      </c>
    </row>
    <row r="318" s="1" customFormat="1" ht="24.95" customHeight="1" spans="1:4">
      <c r="A318" s="40" t="s">
        <v>193</v>
      </c>
      <c r="B318" s="41" t="s">
        <v>89</v>
      </c>
      <c r="C318" s="42" t="s">
        <v>57</v>
      </c>
      <c r="D318" s="43">
        <f>1.5*0+1</f>
        <v>1</v>
      </c>
    </row>
    <row r="319" s="1" customFormat="1" ht="24.95" customHeight="1" spans="1:4">
      <c r="A319" s="40" t="s">
        <v>194</v>
      </c>
      <c r="B319" s="41" t="s">
        <v>90</v>
      </c>
      <c r="C319" s="42" t="s">
        <v>63</v>
      </c>
      <c r="D319" s="43">
        <f>8*0+5</f>
        <v>5</v>
      </c>
    </row>
    <row r="320" s="1" customFormat="1" ht="24.95" customHeight="1" spans="1:4">
      <c r="A320" s="40" t="s">
        <v>195</v>
      </c>
      <c r="B320" s="41" t="s">
        <v>91</v>
      </c>
      <c r="C320" s="42" t="s">
        <v>54</v>
      </c>
      <c r="D320" s="43">
        <f>20*0+10</f>
        <v>10</v>
      </c>
    </row>
    <row r="321" s="1" customFormat="1" ht="24.95" customHeight="1" spans="1:4">
      <c r="A321" s="40" t="s">
        <v>196</v>
      </c>
      <c r="B321" s="41" t="s">
        <v>92</v>
      </c>
      <c r="C321" s="42" t="s">
        <v>54</v>
      </c>
      <c r="D321" s="43">
        <f>5.4*0+1.8</f>
        <v>1.8</v>
      </c>
    </row>
    <row r="322" s="1" customFormat="1" ht="24.95" customHeight="1" spans="1:4">
      <c r="A322" s="40" t="s">
        <v>197</v>
      </c>
      <c r="B322" s="41" t="s">
        <v>93</v>
      </c>
      <c r="C322" s="42" t="s">
        <v>54</v>
      </c>
      <c r="D322" s="43">
        <f>9*0+3</f>
        <v>3</v>
      </c>
    </row>
    <row r="323" s="1" customFormat="1" ht="24.95" customHeight="1" spans="1:4">
      <c r="A323" s="40" t="s">
        <v>201</v>
      </c>
      <c r="B323" s="41" t="s">
        <v>94</v>
      </c>
      <c r="C323" s="42" t="s">
        <v>63</v>
      </c>
      <c r="D323" s="43">
        <f>4*0+2</f>
        <v>2</v>
      </c>
    </row>
    <row r="324" s="1" customFormat="1" ht="24.95" customHeight="1" spans="1:4">
      <c r="A324" s="38">
        <v>2</v>
      </c>
      <c r="B324" s="39" t="s">
        <v>95</v>
      </c>
      <c r="C324" s="42" t="s">
        <v>18</v>
      </c>
      <c r="D324" s="43" t="s">
        <v>18</v>
      </c>
    </row>
    <row r="325" s="1" customFormat="1" ht="24.95" customHeight="1" spans="1:4">
      <c r="A325" s="40" t="s">
        <v>190</v>
      </c>
      <c r="B325" s="41" t="s">
        <v>96</v>
      </c>
      <c r="C325" s="42" t="s">
        <v>63</v>
      </c>
      <c r="D325" s="43">
        <f>12*0+6</f>
        <v>6</v>
      </c>
    </row>
    <row r="326" s="1" customFormat="1" ht="24.95" customHeight="1" spans="1:4">
      <c r="A326" s="40" t="s">
        <v>191</v>
      </c>
      <c r="B326" s="41" t="s">
        <v>97</v>
      </c>
      <c r="C326" s="42" t="s">
        <v>54</v>
      </c>
      <c r="D326" s="43">
        <f>30*0+10</f>
        <v>10</v>
      </c>
    </row>
    <row r="327" s="1" customFormat="1" ht="24.95" customHeight="1" spans="1:4">
      <c r="A327" s="38">
        <v>3</v>
      </c>
      <c r="B327" s="39" t="s">
        <v>98</v>
      </c>
      <c r="C327" s="42" t="s">
        <v>18</v>
      </c>
      <c r="D327" s="43" t="s">
        <v>18</v>
      </c>
    </row>
    <row r="328" s="1" customFormat="1" ht="24.95" customHeight="1" spans="1:4">
      <c r="A328" s="40" t="s">
        <v>190</v>
      </c>
      <c r="B328" s="41" t="s">
        <v>99</v>
      </c>
      <c r="C328" s="42" t="s">
        <v>54</v>
      </c>
      <c r="D328" s="43">
        <f>24*0+9</f>
        <v>9</v>
      </c>
    </row>
    <row r="329" s="1" customFormat="1" ht="24.95" customHeight="1" spans="1:4">
      <c r="A329" s="40" t="s">
        <v>191</v>
      </c>
      <c r="B329" s="41" t="s">
        <v>100</v>
      </c>
      <c r="C329" s="42" t="s">
        <v>101</v>
      </c>
      <c r="D329" s="43">
        <f t="shared" ref="D329:D334" si="2">2*0+1</f>
        <v>1</v>
      </c>
    </row>
    <row r="330" s="1" customFormat="1" ht="24.95" customHeight="1" spans="1:4">
      <c r="A330" s="40" t="s">
        <v>192</v>
      </c>
      <c r="B330" s="41" t="s">
        <v>102</v>
      </c>
      <c r="C330" s="42" t="s">
        <v>103</v>
      </c>
      <c r="D330" s="43">
        <f t="shared" si="2"/>
        <v>1</v>
      </c>
    </row>
    <row r="331" s="1" customFormat="1" ht="24.95" customHeight="1" spans="1:4">
      <c r="A331" s="40" t="s">
        <v>193</v>
      </c>
      <c r="B331" s="41" t="s">
        <v>41</v>
      </c>
      <c r="C331" s="42" t="s">
        <v>42</v>
      </c>
      <c r="D331" s="43">
        <v>0.018</v>
      </c>
    </row>
    <row r="332" s="1" customFormat="1" ht="24.95" customHeight="1" spans="1:4">
      <c r="A332" s="38">
        <v>4</v>
      </c>
      <c r="B332" s="39" t="s">
        <v>17</v>
      </c>
      <c r="C332" s="42" t="s">
        <v>18</v>
      </c>
      <c r="D332" s="43" t="s">
        <v>18</v>
      </c>
    </row>
    <row r="333" s="1" customFormat="1" ht="24.95" customHeight="1" spans="1:4">
      <c r="A333" s="40" t="s">
        <v>190</v>
      </c>
      <c r="B333" s="41" t="s">
        <v>104</v>
      </c>
      <c r="C333" s="42" t="s">
        <v>105</v>
      </c>
      <c r="D333" s="43">
        <f t="shared" si="2"/>
        <v>1</v>
      </c>
    </row>
    <row r="334" s="1" customFormat="1" ht="24.95" customHeight="1" spans="1:4">
      <c r="A334" s="40" t="s">
        <v>191</v>
      </c>
      <c r="B334" s="41" t="s">
        <v>34</v>
      </c>
      <c r="C334" s="42" t="s">
        <v>103</v>
      </c>
      <c r="D334" s="43">
        <f t="shared" si="2"/>
        <v>1</v>
      </c>
    </row>
    <row r="335" s="1" customFormat="1" ht="24.95" customHeight="1" spans="1:4">
      <c r="A335" s="40" t="s">
        <v>192</v>
      </c>
      <c r="B335" s="41" t="s">
        <v>106</v>
      </c>
      <c r="C335" s="42" t="s">
        <v>21</v>
      </c>
      <c r="D335" s="43">
        <v>4</v>
      </c>
    </row>
    <row r="336" s="1" customFormat="1" ht="24.95" customHeight="1" spans="1:4">
      <c r="A336" s="40" t="s">
        <v>193</v>
      </c>
      <c r="B336" s="41" t="s">
        <v>36</v>
      </c>
      <c r="C336" s="42" t="s">
        <v>37</v>
      </c>
      <c r="D336" s="43">
        <v>1</v>
      </c>
    </row>
    <row r="337" s="1" customFormat="1" ht="24.95" customHeight="1" spans="1:4">
      <c r="A337" s="40" t="s">
        <v>194</v>
      </c>
      <c r="B337" s="41" t="s">
        <v>41</v>
      </c>
      <c r="C337" s="42" t="s">
        <v>42</v>
      </c>
      <c r="D337" s="43">
        <v>0.018</v>
      </c>
    </row>
    <row r="338" s="1" customFormat="1" ht="24.95" customHeight="1" spans="1:4">
      <c r="A338" s="40" t="s">
        <v>195</v>
      </c>
      <c r="B338" s="41" t="s">
        <v>29</v>
      </c>
      <c r="C338" s="42" t="s">
        <v>21</v>
      </c>
      <c r="D338" s="43">
        <v>1</v>
      </c>
    </row>
    <row r="339" s="1" customFormat="1" ht="24.95" customHeight="1" spans="1:4">
      <c r="A339" s="40" t="s">
        <v>196</v>
      </c>
      <c r="B339" s="41" t="s">
        <v>31</v>
      </c>
      <c r="C339" s="42" t="s">
        <v>32</v>
      </c>
      <c r="D339" s="43">
        <v>2</v>
      </c>
    </row>
    <row r="340" s="1" customFormat="1" ht="24.95" customHeight="1" spans="1:4">
      <c r="A340" s="38">
        <v>5</v>
      </c>
      <c r="B340" s="39" t="s">
        <v>66</v>
      </c>
      <c r="C340" s="42" t="s">
        <v>18</v>
      </c>
      <c r="D340" s="43"/>
    </row>
    <row r="341" s="1" customFormat="1" ht="24.95" customHeight="1" spans="1:4">
      <c r="A341" s="40" t="s">
        <v>190</v>
      </c>
      <c r="B341" s="41" t="s">
        <v>67</v>
      </c>
      <c r="C341" s="42" t="s">
        <v>107</v>
      </c>
      <c r="D341" s="43">
        <f>2366*0+488</f>
        <v>488</v>
      </c>
    </row>
    <row r="342" s="1" customFormat="1" ht="24.95" customHeight="1" spans="1:4">
      <c r="A342" s="40" t="s">
        <v>191</v>
      </c>
      <c r="B342" s="41" t="s">
        <v>108</v>
      </c>
      <c r="C342" s="42" t="s">
        <v>70</v>
      </c>
      <c r="D342" s="43">
        <f>178*0+61</f>
        <v>61</v>
      </c>
    </row>
    <row r="343" s="1" customFormat="1" ht="24.95" customHeight="1" spans="1:4">
      <c r="A343" s="40" t="s">
        <v>192</v>
      </c>
      <c r="B343" s="41" t="s">
        <v>71</v>
      </c>
      <c r="C343" s="42" t="s">
        <v>70</v>
      </c>
      <c r="D343" s="43">
        <f>27*0+9</f>
        <v>9</v>
      </c>
    </row>
    <row r="344" s="1" customFormat="1" ht="24.95" customHeight="1" spans="1:4">
      <c r="A344" s="40" t="s">
        <v>193</v>
      </c>
      <c r="B344" s="41" t="s">
        <v>72</v>
      </c>
      <c r="C344" s="42" t="s">
        <v>70</v>
      </c>
      <c r="D344" s="43">
        <f>101*0+51</f>
        <v>51</v>
      </c>
    </row>
    <row r="345" s="1" customFormat="1" ht="24.95" customHeight="1" spans="1:4">
      <c r="A345" s="40" t="s">
        <v>194</v>
      </c>
      <c r="B345" s="41" t="s">
        <v>109</v>
      </c>
      <c r="C345" s="42" t="s">
        <v>21</v>
      </c>
      <c r="D345" s="43">
        <v>1</v>
      </c>
    </row>
    <row r="346" s="1" customFormat="1" ht="24.95" customHeight="1" spans="1:4">
      <c r="A346" s="40" t="s">
        <v>195</v>
      </c>
      <c r="B346" s="41" t="s">
        <v>74</v>
      </c>
      <c r="C346" s="42" t="s">
        <v>70</v>
      </c>
      <c r="D346" s="43">
        <v>250</v>
      </c>
    </row>
    <row r="347" s="1" customFormat="1" ht="24.95" customHeight="1" spans="1:4">
      <c r="A347" s="38">
        <v>6</v>
      </c>
      <c r="B347" s="39" t="s">
        <v>110</v>
      </c>
      <c r="C347" s="42" t="s">
        <v>18</v>
      </c>
      <c r="D347" s="43" t="s">
        <v>18</v>
      </c>
    </row>
    <row r="348" s="1" customFormat="1" ht="24.95" customHeight="1" spans="1:4">
      <c r="A348" s="40" t="s">
        <v>190</v>
      </c>
      <c r="B348" s="41" t="s">
        <v>110</v>
      </c>
      <c r="C348" s="42" t="s">
        <v>57</v>
      </c>
      <c r="D348" s="43">
        <f>900*0+300</f>
        <v>300</v>
      </c>
    </row>
    <row r="349" s="1" customFormat="1" ht="24.95" customHeight="1" spans="1:4">
      <c r="A349" s="38">
        <v>7</v>
      </c>
      <c r="B349" s="39" t="s">
        <v>78</v>
      </c>
      <c r="C349" s="42" t="s">
        <v>18</v>
      </c>
      <c r="D349" s="43" t="s">
        <v>18</v>
      </c>
    </row>
    <row r="350" s="1" customFormat="1" ht="24.95" customHeight="1" spans="1:4">
      <c r="A350" s="40" t="s">
        <v>190</v>
      </c>
      <c r="B350" s="41" t="s">
        <v>78</v>
      </c>
      <c r="C350" s="42" t="s">
        <v>37</v>
      </c>
      <c r="D350" s="43">
        <v>1</v>
      </c>
    </row>
    <row r="351" s="1" customFormat="1" ht="24.95" customHeight="1" spans="1:4">
      <c r="A351" s="40" t="s">
        <v>191</v>
      </c>
      <c r="B351" s="41" t="s">
        <v>79</v>
      </c>
      <c r="C351" s="42" t="s">
        <v>37</v>
      </c>
      <c r="D351" s="43">
        <v>1</v>
      </c>
    </row>
    <row r="352" s="1" customFormat="1" ht="24.95" customHeight="1" spans="1:4">
      <c r="A352" s="40" t="s">
        <v>192</v>
      </c>
      <c r="B352" s="41" t="s">
        <v>111</v>
      </c>
      <c r="C352" s="42" t="s">
        <v>54</v>
      </c>
      <c r="D352" s="43">
        <v>20</v>
      </c>
    </row>
    <row r="353" s="1" customFormat="1" ht="24.95" customHeight="1" spans="1:4">
      <c r="A353" s="38">
        <v>8</v>
      </c>
      <c r="B353" s="39" t="s">
        <v>60</v>
      </c>
      <c r="C353" s="42" t="s">
        <v>18</v>
      </c>
      <c r="D353" s="43" t="s">
        <v>18</v>
      </c>
    </row>
    <row r="354" s="1" customFormat="1" ht="24.95" customHeight="1" spans="1:4">
      <c r="A354" s="40" t="s">
        <v>190</v>
      </c>
      <c r="B354" s="41" t="s">
        <v>113</v>
      </c>
      <c r="C354" s="42" t="s">
        <v>54</v>
      </c>
      <c r="D354" s="43">
        <v>66</v>
      </c>
    </row>
    <row r="355" s="1" customFormat="1" ht="24.95" customHeight="1" spans="1:4">
      <c r="A355" s="40" t="s">
        <v>191</v>
      </c>
      <c r="B355" s="41" t="s">
        <v>114</v>
      </c>
      <c r="C355" s="42" t="s">
        <v>63</v>
      </c>
      <c r="D355" s="43">
        <f>150*0+100</f>
        <v>100</v>
      </c>
    </row>
    <row r="356" s="1" customFormat="1" ht="24.95" customHeight="1" spans="1:4">
      <c r="A356" s="40" t="s">
        <v>192</v>
      </c>
      <c r="B356" s="41" t="s">
        <v>115</v>
      </c>
      <c r="C356" s="42" t="s">
        <v>65</v>
      </c>
      <c r="D356" s="43">
        <v>1</v>
      </c>
    </row>
    <row r="357" s="1" customFormat="1" ht="24.95" customHeight="1" spans="1:4">
      <c r="A357" s="38">
        <v>9</v>
      </c>
      <c r="B357" s="39" t="s">
        <v>206</v>
      </c>
      <c r="C357" s="42" t="s">
        <v>18</v>
      </c>
      <c r="D357" s="43" t="s">
        <v>18</v>
      </c>
    </row>
    <row r="358" s="1" customFormat="1" ht="24.95" customHeight="1" spans="1:4">
      <c r="A358" s="40" t="s">
        <v>190</v>
      </c>
      <c r="B358" s="41" t="s">
        <v>76</v>
      </c>
      <c r="C358" s="42" t="s">
        <v>77</v>
      </c>
      <c r="D358" s="43">
        <v>0.05</v>
      </c>
    </row>
    <row r="359" s="1" customFormat="1" ht="24.95" customHeight="1" spans="1:4">
      <c r="A359" s="34" t="s">
        <v>207</v>
      </c>
      <c r="B359" s="35" t="s">
        <v>208</v>
      </c>
      <c r="C359" s="42" t="s">
        <v>18</v>
      </c>
      <c r="D359" s="43" t="s">
        <v>18</v>
      </c>
    </row>
    <row r="360" s="1" customFormat="1" ht="24.95" customHeight="1" spans="1:4">
      <c r="A360" s="38">
        <v>1</v>
      </c>
      <c r="B360" s="39" t="s">
        <v>85</v>
      </c>
      <c r="C360" s="42" t="s">
        <v>18</v>
      </c>
      <c r="D360" s="43" t="s">
        <v>18</v>
      </c>
    </row>
    <row r="361" s="1" customFormat="1" ht="24.95" customHeight="1" spans="1:4">
      <c r="A361" s="40" t="s">
        <v>19</v>
      </c>
      <c r="B361" s="41" t="s">
        <v>86</v>
      </c>
      <c r="C361" s="42" t="s">
        <v>57</v>
      </c>
      <c r="D361" s="43">
        <f>100</f>
        <v>100</v>
      </c>
    </row>
    <row r="362" s="1" customFormat="1" ht="24.95" customHeight="1" spans="1:4">
      <c r="A362" s="40" t="s">
        <v>22</v>
      </c>
      <c r="B362" s="41" t="s">
        <v>87</v>
      </c>
      <c r="C362" s="42" t="s">
        <v>54</v>
      </c>
      <c r="D362" s="43">
        <v>49</v>
      </c>
    </row>
    <row r="363" s="1" customFormat="1" ht="24.95" customHeight="1" spans="1:4">
      <c r="A363" s="40" t="s">
        <v>24</v>
      </c>
      <c r="B363" s="41" t="s">
        <v>88</v>
      </c>
      <c r="C363" s="42" t="s">
        <v>57</v>
      </c>
      <c r="D363" s="43">
        <v>4</v>
      </c>
    </row>
    <row r="364" s="1" customFormat="1" ht="24.95" customHeight="1" spans="1:4">
      <c r="A364" s="40" t="s">
        <v>26</v>
      </c>
      <c r="B364" s="41" t="s">
        <v>89</v>
      </c>
      <c r="C364" s="42" t="s">
        <v>57</v>
      </c>
      <c r="D364" s="43">
        <v>1</v>
      </c>
    </row>
    <row r="365" s="1" customFormat="1" ht="24.95" customHeight="1" spans="1:4">
      <c r="A365" s="40" t="s">
        <v>28</v>
      </c>
      <c r="B365" s="41" t="s">
        <v>90</v>
      </c>
      <c r="C365" s="42" t="s">
        <v>63</v>
      </c>
      <c r="D365" s="43">
        <v>5</v>
      </c>
    </row>
    <row r="366" s="1" customFormat="1" ht="24.95" customHeight="1" spans="1:4">
      <c r="A366" s="40" t="s">
        <v>30</v>
      </c>
      <c r="B366" s="41" t="s">
        <v>91</v>
      </c>
      <c r="C366" s="42" t="s">
        <v>54</v>
      </c>
      <c r="D366" s="43">
        <v>10</v>
      </c>
    </row>
    <row r="367" s="1" customFormat="1" ht="24.95" customHeight="1" spans="1:4">
      <c r="A367" s="40" t="s">
        <v>33</v>
      </c>
      <c r="B367" s="41" t="s">
        <v>92</v>
      </c>
      <c r="C367" s="42" t="s">
        <v>54</v>
      </c>
      <c r="D367" s="43">
        <v>1.8</v>
      </c>
    </row>
    <row r="368" s="1" customFormat="1" ht="24.95" customHeight="1" spans="1:4">
      <c r="A368" s="40" t="s">
        <v>35</v>
      </c>
      <c r="B368" s="41" t="s">
        <v>93</v>
      </c>
      <c r="C368" s="42" t="s">
        <v>54</v>
      </c>
      <c r="D368" s="43">
        <v>3</v>
      </c>
    </row>
    <row r="369" s="1" customFormat="1" ht="24.95" customHeight="1" spans="1:4">
      <c r="A369" s="40" t="s">
        <v>38</v>
      </c>
      <c r="B369" s="41" t="s">
        <v>94</v>
      </c>
      <c r="C369" s="42" t="s">
        <v>63</v>
      </c>
      <c r="D369" s="43">
        <v>2</v>
      </c>
    </row>
    <row r="370" s="1" customFormat="1" ht="24.95" customHeight="1" spans="1:4">
      <c r="A370" s="38">
        <v>2</v>
      </c>
      <c r="B370" s="39" t="s">
        <v>95</v>
      </c>
      <c r="C370" s="42" t="s">
        <v>18</v>
      </c>
      <c r="D370" s="43"/>
    </row>
    <row r="371" s="1" customFormat="1" ht="24.95" customHeight="1" spans="1:4">
      <c r="A371" s="40" t="s">
        <v>190</v>
      </c>
      <c r="B371" s="41" t="s">
        <v>96</v>
      </c>
      <c r="C371" s="42" t="s">
        <v>63</v>
      </c>
      <c r="D371" s="43">
        <v>6</v>
      </c>
    </row>
    <row r="372" s="1" customFormat="1" ht="24.95" customHeight="1" spans="1:4">
      <c r="A372" s="40" t="s">
        <v>191</v>
      </c>
      <c r="B372" s="41" t="s">
        <v>97</v>
      </c>
      <c r="C372" s="42" t="s">
        <v>54</v>
      </c>
      <c r="D372" s="43">
        <v>10</v>
      </c>
    </row>
    <row r="373" s="1" customFormat="1" ht="24.95" customHeight="1" spans="1:4">
      <c r="A373" s="38">
        <v>3</v>
      </c>
      <c r="B373" s="39" t="s">
        <v>98</v>
      </c>
      <c r="C373" s="42" t="s">
        <v>18</v>
      </c>
      <c r="D373" s="43" t="s">
        <v>18</v>
      </c>
    </row>
    <row r="374" s="1" customFormat="1" ht="24.95" customHeight="1" spans="1:4">
      <c r="A374" s="40" t="s">
        <v>190</v>
      </c>
      <c r="B374" s="41" t="s">
        <v>99</v>
      </c>
      <c r="C374" s="42" t="s">
        <v>54</v>
      </c>
      <c r="D374" s="43">
        <v>9</v>
      </c>
    </row>
    <row r="375" s="1" customFormat="1" ht="24.95" customHeight="1" spans="1:4">
      <c r="A375" s="40" t="s">
        <v>191</v>
      </c>
      <c r="B375" s="41" t="s">
        <v>100</v>
      </c>
      <c r="C375" s="42" t="s">
        <v>101</v>
      </c>
      <c r="D375" s="43">
        <v>1</v>
      </c>
    </row>
    <row r="376" s="1" customFormat="1" ht="24.95" customHeight="1" spans="1:4">
      <c r="A376" s="40" t="s">
        <v>192</v>
      </c>
      <c r="B376" s="41" t="s">
        <v>102</v>
      </c>
      <c r="C376" s="42" t="s">
        <v>103</v>
      </c>
      <c r="D376" s="43">
        <v>1</v>
      </c>
    </row>
    <row r="377" s="1" customFormat="1" ht="24.95" customHeight="1" spans="1:4">
      <c r="A377" s="40" t="s">
        <v>193</v>
      </c>
      <c r="B377" s="41" t="s">
        <v>41</v>
      </c>
      <c r="C377" s="42" t="s">
        <v>42</v>
      </c>
      <c r="D377" s="43">
        <v>0.018</v>
      </c>
    </row>
    <row r="378" s="1" customFormat="1" ht="24.95" customHeight="1" spans="1:4">
      <c r="A378" s="38">
        <v>4</v>
      </c>
      <c r="B378" s="39" t="s">
        <v>17</v>
      </c>
      <c r="C378" s="42" t="s">
        <v>18</v>
      </c>
      <c r="D378" s="43" t="s">
        <v>18</v>
      </c>
    </row>
    <row r="379" s="1" customFormat="1" ht="24.95" customHeight="1" spans="1:4">
      <c r="A379" s="40" t="s">
        <v>190</v>
      </c>
      <c r="B379" s="41" t="s">
        <v>104</v>
      </c>
      <c r="C379" s="42" t="s">
        <v>105</v>
      </c>
      <c r="D379" s="43">
        <v>1</v>
      </c>
    </row>
    <row r="380" s="1" customFormat="1" ht="24.95" customHeight="1" spans="1:4">
      <c r="A380" s="40" t="s">
        <v>191</v>
      </c>
      <c r="B380" s="41" t="s">
        <v>34</v>
      </c>
      <c r="C380" s="42" t="s">
        <v>103</v>
      </c>
      <c r="D380" s="43">
        <v>1</v>
      </c>
    </row>
    <row r="381" s="1" customFormat="1" ht="24.95" customHeight="1" spans="1:4">
      <c r="A381" s="40" t="s">
        <v>192</v>
      </c>
      <c r="B381" s="41" t="s">
        <v>106</v>
      </c>
      <c r="C381" s="42" t="s">
        <v>21</v>
      </c>
      <c r="D381" s="43">
        <v>4</v>
      </c>
    </row>
    <row r="382" s="1" customFormat="1" ht="24.95" customHeight="1" spans="1:4">
      <c r="A382" s="40" t="s">
        <v>193</v>
      </c>
      <c r="B382" s="41" t="s">
        <v>36</v>
      </c>
      <c r="C382" s="42" t="s">
        <v>37</v>
      </c>
      <c r="D382" s="43">
        <v>1</v>
      </c>
    </row>
    <row r="383" s="1" customFormat="1" ht="24.95" customHeight="1" spans="1:4">
      <c r="A383" s="40" t="s">
        <v>194</v>
      </c>
      <c r="B383" s="41" t="s">
        <v>209</v>
      </c>
      <c r="C383" s="42" t="s">
        <v>42</v>
      </c>
      <c r="D383" s="43">
        <v>0.018</v>
      </c>
    </row>
    <row r="384" s="1" customFormat="1" ht="24.95" customHeight="1" spans="1:4">
      <c r="A384" s="40" t="s">
        <v>195</v>
      </c>
      <c r="B384" s="41" t="s">
        <v>29</v>
      </c>
      <c r="C384" s="42" t="s">
        <v>21</v>
      </c>
      <c r="D384" s="43">
        <v>1</v>
      </c>
    </row>
    <row r="385" s="1" customFormat="1" ht="24.95" customHeight="1" spans="1:4">
      <c r="A385" s="40" t="s">
        <v>196</v>
      </c>
      <c r="B385" s="41" t="s">
        <v>31</v>
      </c>
      <c r="C385" s="42" t="s">
        <v>32</v>
      </c>
      <c r="D385" s="43">
        <v>1</v>
      </c>
    </row>
    <row r="386" s="1" customFormat="1" ht="24.95" customHeight="1" spans="1:4">
      <c r="A386" s="38">
        <v>5</v>
      </c>
      <c r="B386" s="39" t="s">
        <v>66</v>
      </c>
      <c r="C386" s="42" t="s">
        <v>18</v>
      </c>
      <c r="D386" s="43" t="s">
        <v>18</v>
      </c>
    </row>
    <row r="387" s="1" customFormat="1" ht="24.95" customHeight="1" spans="1:4">
      <c r="A387" s="40" t="s">
        <v>190</v>
      </c>
      <c r="B387" s="41" t="s">
        <v>67</v>
      </c>
      <c r="C387" s="42" t="s">
        <v>107</v>
      </c>
      <c r="D387" s="43">
        <v>488</v>
      </c>
    </row>
    <row r="388" s="1" customFormat="1" ht="24.95" customHeight="1" spans="1:4">
      <c r="A388" s="40" t="s">
        <v>191</v>
      </c>
      <c r="B388" s="41" t="s">
        <v>108</v>
      </c>
      <c r="C388" s="42" t="s">
        <v>70</v>
      </c>
      <c r="D388" s="43">
        <v>61</v>
      </c>
    </row>
    <row r="389" s="1" customFormat="1" ht="24.95" customHeight="1" spans="1:4">
      <c r="A389" s="40" t="s">
        <v>192</v>
      </c>
      <c r="B389" s="41" t="s">
        <v>71</v>
      </c>
      <c r="C389" s="42" t="s">
        <v>70</v>
      </c>
      <c r="D389" s="43">
        <v>9</v>
      </c>
    </row>
    <row r="390" s="1" customFormat="1" ht="24.95" customHeight="1" spans="1:4">
      <c r="A390" s="40" t="s">
        <v>193</v>
      </c>
      <c r="B390" s="41" t="s">
        <v>72</v>
      </c>
      <c r="C390" s="42" t="s">
        <v>70</v>
      </c>
      <c r="D390" s="43">
        <v>51</v>
      </c>
    </row>
    <row r="391" s="1" customFormat="1" ht="24.95" customHeight="1" spans="1:4">
      <c r="A391" s="40" t="s">
        <v>194</v>
      </c>
      <c r="B391" s="41" t="s">
        <v>109</v>
      </c>
      <c r="C391" s="42" t="s">
        <v>21</v>
      </c>
      <c r="D391" s="43">
        <v>1</v>
      </c>
    </row>
    <row r="392" s="1" customFormat="1" ht="24.95" customHeight="1" spans="1:4">
      <c r="A392" s="40" t="s">
        <v>195</v>
      </c>
      <c r="B392" s="41" t="s">
        <v>74</v>
      </c>
      <c r="C392" s="42" t="s">
        <v>70</v>
      </c>
      <c r="D392" s="43">
        <v>102.5</v>
      </c>
    </row>
    <row r="393" s="1" customFormat="1" ht="24.95" customHeight="1" spans="1:4">
      <c r="A393" s="38">
        <v>6</v>
      </c>
      <c r="B393" s="39" t="s">
        <v>110</v>
      </c>
      <c r="C393" s="42" t="s">
        <v>18</v>
      </c>
      <c r="D393" s="43" t="s">
        <v>18</v>
      </c>
    </row>
    <row r="394" s="1" customFormat="1" ht="24.95" customHeight="1" spans="1:4">
      <c r="A394" s="40" t="s">
        <v>190</v>
      </c>
      <c r="B394" s="41" t="s">
        <v>110</v>
      </c>
      <c r="C394" s="42" t="s">
        <v>57</v>
      </c>
      <c r="D394" s="43">
        <f>600*0+200</f>
        <v>200</v>
      </c>
    </row>
    <row r="395" s="1" customFormat="1" ht="24.95" customHeight="1" spans="1:4">
      <c r="A395" s="38">
        <v>7</v>
      </c>
      <c r="B395" s="39" t="s">
        <v>78</v>
      </c>
      <c r="C395" s="42" t="s">
        <v>18</v>
      </c>
      <c r="D395" s="43" t="s">
        <v>18</v>
      </c>
    </row>
    <row r="396" s="1" customFormat="1" ht="24.95" customHeight="1" spans="1:4">
      <c r="A396" s="40" t="s">
        <v>190</v>
      </c>
      <c r="B396" s="41" t="s">
        <v>78</v>
      </c>
      <c r="C396" s="42" t="s">
        <v>37</v>
      </c>
      <c r="D396" s="43">
        <v>1</v>
      </c>
    </row>
    <row r="397" s="1" customFormat="1" ht="24.95" customHeight="1" spans="1:4">
      <c r="A397" s="40" t="s">
        <v>191</v>
      </c>
      <c r="B397" s="41" t="s">
        <v>79</v>
      </c>
      <c r="C397" s="42" t="s">
        <v>37</v>
      </c>
      <c r="D397" s="43">
        <v>1</v>
      </c>
    </row>
    <row r="398" s="1" customFormat="1" ht="24.95" customHeight="1" spans="1:4">
      <c r="A398" s="40" t="s">
        <v>192</v>
      </c>
      <c r="B398" s="41" t="s">
        <v>111</v>
      </c>
      <c r="C398" s="42" t="s">
        <v>54</v>
      </c>
      <c r="D398" s="43">
        <f>225</f>
        <v>225</v>
      </c>
    </row>
    <row r="399" s="1" customFormat="1" ht="24.95" customHeight="1" spans="1:4">
      <c r="A399" s="38">
        <v>8</v>
      </c>
      <c r="B399" s="39" t="s">
        <v>60</v>
      </c>
      <c r="C399" s="42" t="s">
        <v>18</v>
      </c>
      <c r="D399" s="43" t="s">
        <v>18</v>
      </c>
    </row>
    <row r="400" s="1" customFormat="1" ht="24.95" customHeight="1" spans="1:4">
      <c r="A400" s="40" t="s">
        <v>190</v>
      </c>
      <c r="B400" s="41" t="s">
        <v>113</v>
      </c>
      <c r="C400" s="42" t="s">
        <v>54</v>
      </c>
      <c r="D400" s="43">
        <v>153.1</v>
      </c>
    </row>
    <row r="401" s="1" customFormat="1" ht="24.95" customHeight="1" spans="1:4">
      <c r="A401" s="40" t="s">
        <v>191</v>
      </c>
      <c r="B401" s="41" t="s">
        <v>114</v>
      </c>
      <c r="C401" s="42" t="s">
        <v>63</v>
      </c>
      <c r="D401" s="43">
        <v>100</v>
      </c>
    </row>
    <row r="402" s="1" customFormat="1" ht="24.95" customHeight="1" spans="1:4">
      <c r="A402" s="40" t="s">
        <v>192</v>
      </c>
      <c r="B402" s="41" t="s">
        <v>115</v>
      </c>
      <c r="C402" s="42" t="s">
        <v>65</v>
      </c>
      <c r="D402" s="43">
        <v>1</v>
      </c>
    </row>
    <row r="403" s="1" customFormat="1" ht="24.95" customHeight="1" spans="1:4">
      <c r="A403" s="38">
        <v>9</v>
      </c>
      <c r="B403" s="39" t="s">
        <v>210</v>
      </c>
      <c r="C403" s="42" t="s">
        <v>18</v>
      </c>
      <c r="D403" s="43" t="s">
        <v>18</v>
      </c>
    </row>
    <row r="404" s="1" customFormat="1" ht="24.95" customHeight="1" spans="1:4">
      <c r="A404" s="40" t="s">
        <v>190</v>
      </c>
      <c r="B404" s="41" t="s">
        <v>76</v>
      </c>
      <c r="C404" s="42" t="s">
        <v>77</v>
      </c>
      <c r="D404" s="43">
        <v>0.05</v>
      </c>
    </row>
    <row r="405" s="1" customFormat="1" ht="24.95" customHeight="1" spans="1:4">
      <c r="A405" s="34" t="s">
        <v>211</v>
      </c>
      <c r="B405" s="35" t="s">
        <v>212</v>
      </c>
      <c r="C405" s="42" t="s">
        <v>18</v>
      </c>
      <c r="D405" s="43" t="s">
        <v>18</v>
      </c>
    </row>
    <row r="406" s="1" customFormat="1" ht="24.95" customHeight="1" spans="1:4">
      <c r="A406" s="38">
        <v>1</v>
      </c>
      <c r="B406" s="39" t="s">
        <v>85</v>
      </c>
      <c r="C406" s="42" t="s">
        <v>18</v>
      </c>
      <c r="D406" s="43" t="s">
        <v>18</v>
      </c>
    </row>
    <row r="407" s="1" customFormat="1" ht="24.95" customHeight="1" spans="1:4">
      <c r="A407" s="40" t="s">
        <v>190</v>
      </c>
      <c r="B407" s="41" t="s">
        <v>86</v>
      </c>
      <c r="C407" s="42" t="s">
        <v>57</v>
      </c>
      <c r="D407" s="43">
        <f>100</f>
        <v>100</v>
      </c>
    </row>
    <row r="408" s="1" customFormat="1" ht="24.95" customHeight="1" spans="1:4">
      <c r="A408" s="40" t="s">
        <v>191</v>
      </c>
      <c r="B408" s="41" t="s">
        <v>87</v>
      </c>
      <c r="C408" s="42" t="s">
        <v>54</v>
      </c>
      <c r="D408" s="43">
        <v>49</v>
      </c>
    </row>
    <row r="409" s="1" customFormat="1" ht="24.95" customHeight="1" spans="1:4">
      <c r="A409" s="40" t="s">
        <v>192</v>
      </c>
      <c r="B409" s="41" t="s">
        <v>88</v>
      </c>
      <c r="C409" s="42" t="s">
        <v>57</v>
      </c>
      <c r="D409" s="43">
        <v>4</v>
      </c>
    </row>
    <row r="410" s="1" customFormat="1" ht="24.95" customHeight="1" spans="1:4">
      <c r="A410" s="40" t="s">
        <v>193</v>
      </c>
      <c r="B410" s="41" t="s">
        <v>89</v>
      </c>
      <c r="C410" s="42" t="s">
        <v>57</v>
      </c>
      <c r="D410" s="43">
        <v>1</v>
      </c>
    </row>
    <row r="411" s="1" customFormat="1" ht="24.95" customHeight="1" spans="1:4">
      <c r="A411" s="40" t="s">
        <v>194</v>
      </c>
      <c r="B411" s="41" t="s">
        <v>90</v>
      </c>
      <c r="C411" s="42" t="s">
        <v>63</v>
      </c>
      <c r="D411" s="43">
        <v>5</v>
      </c>
    </row>
    <row r="412" s="1" customFormat="1" ht="24.95" customHeight="1" spans="1:4">
      <c r="A412" s="40" t="s">
        <v>195</v>
      </c>
      <c r="B412" s="41" t="s">
        <v>91</v>
      </c>
      <c r="C412" s="42" t="s">
        <v>54</v>
      </c>
      <c r="D412" s="43">
        <v>10</v>
      </c>
    </row>
    <row r="413" s="1" customFormat="1" ht="24.95" customHeight="1" spans="1:4">
      <c r="A413" s="40" t="s">
        <v>196</v>
      </c>
      <c r="B413" s="41" t="s">
        <v>92</v>
      </c>
      <c r="C413" s="42" t="s">
        <v>54</v>
      </c>
      <c r="D413" s="43">
        <v>1.8</v>
      </c>
    </row>
    <row r="414" s="1" customFormat="1" ht="24.95" customHeight="1" spans="1:4">
      <c r="A414" s="40" t="s">
        <v>197</v>
      </c>
      <c r="B414" s="41" t="s">
        <v>93</v>
      </c>
      <c r="C414" s="42" t="s">
        <v>54</v>
      </c>
      <c r="D414" s="43">
        <v>3</v>
      </c>
    </row>
    <row r="415" s="1" customFormat="1" ht="24.95" customHeight="1" spans="1:4">
      <c r="A415" s="40" t="s">
        <v>201</v>
      </c>
      <c r="B415" s="41" t="s">
        <v>94</v>
      </c>
      <c r="C415" s="42" t="s">
        <v>63</v>
      </c>
      <c r="D415" s="43">
        <v>2</v>
      </c>
    </row>
    <row r="416" s="1" customFormat="1" ht="24.95" customHeight="1" spans="1:4">
      <c r="A416" s="38">
        <v>2</v>
      </c>
      <c r="B416" s="39" t="s">
        <v>95</v>
      </c>
      <c r="C416" s="42" t="s">
        <v>18</v>
      </c>
      <c r="D416" s="43" t="s">
        <v>18</v>
      </c>
    </row>
    <row r="417" s="1" customFormat="1" ht="24.95" customHeight="1" spans="1:4">
      <c r="A417" s="40" t="s">
        <v>190</v>
      </c>
      <c r="B417" s="41" t="s">
        <v>96</v>
      </c>
      <c r="C417" s="42" t="s">
        <v>63</v>
      </c>
      <c r="D417" s="43">
        <v>6</v>
      </c>
    </row>
    <row r="418" s="1" customFormat="1" ht="24.95" customHeight="1" spans="1:4">
      <c r="A418" s="40" t="s">
        <v>191</v>
      </c>
      <c r="B418" s="41" t="s">
        <v>97</v>
      </c>
      <c r="C418" s="42" t="s">
        <v>54</v>
      </c>
      <c r="D418" s="43">
        <v>10</v>
      </c>
    </row>
    <row r="419" s="1" customFormat="1" ht="24.95" customHeight="1" spans="1:4">
      <c r="A419" s="38">
        <v>3</v>
      </c>
      <c r="B419" s="39" t="s">
        <v>98</v>
      </c>
      <c r="C419" s="42" t="s">
        <v>18</v>
      </c>
      <c r="D419" s="43" t="s">
        <v>18</v>
      </c>
    </row>
    <row r="420" s="1" customFormat="1" ht="24.95" customHeight="1" spans="1:4">
      <c r="A420" s="40" t="s">
        <v>190</v>
      </c>
      <c r="B420" s="41" t="s">
        <v>99</v>
      </c>
      <c r="C420" s="42" t="s">
        <v>54</v>
      </c>
      <c r="D420" s="43">
        <v>9</v>
      </c>
    </row>
    <row r="421" s="1" customFormat="1" ht="24.95" customHeight="1" spans="1:4">
      <c r="A421" s="40" t="s">
        <v>191</v>
      </c>
      <c r="B421" s="41" t="s">
        <v>100</v>
      </c>
      <c r="C421" s="42" t="s">
        <v>101</v>
      </c>
      <c r="D421" s="43">
        <v>1</v>
      </c>
    </row>
    <row r="422" s="1" customFormat="1" ht="24.95" customHeight="1" spans="1:4">
      <c r="A422" s="40" t="s">
        <v>192</v>
      </c>
      <c r="B422" s="41" t="s">
        <v>102</v>
      </c>
      <c r="C422" s="42" t="s">
        <v>103</v>
      </c>
      <c r="D422" s="43">
        <v>1</v>
      </c>
    </row>
    <row r="423" s="1" customFormat="1" ht="24.95" customHeight="1" spans="1:4">
      <c r="A423" s="40" t="s">
        <v>193</v>
      </c>
      <c r="B423" s="41" t="s">
        <v>41</v>
      </c>
      <c r="C423" s="42" t="s">
        <v>42</v>
      </c>
      <c r="D423" s="43">
        <v>0.018</v>
      </c>
    </row>
    <row r="424" s="1" customFormat="1" ht="24.95" customHeight="1" spans="1:4">
      <c r="A424" s="38">
        <v>4</v>
      </c>
      <c r="B424" s="39" t="s">
        <v>17</v>
      </c>
      <c r="C424" s="42" t="s">
        <v>18</v>
      </c>
      <c r="D424" s="43" t="s">
        <v>18</v>
      </c>
    </row>
    <row r="425" s="1" customFormat="1" ht="24.95" customHeight="1" spans="1:4">
      <c r="A425" s="40" t="s">
        <v>190</v>
      </c>
      <c r="B425" s="41" t="s">
        <v>104</v>
      </c>
      <c r="C425" s="42" t="s">
        <v>105</v>
      </c>
      <c r="D425" s="43">
        <v>1</v>
      </c>
    </row>
    <row r="426" s="1" customFormat="1" ht="24.95" customHeight="1" spans="1:4">
      <c r="A426" s="40" t="s">
        <v>191</v>
      </c>
      <c r="B426" s="41" t="s">
        <v>34</v>
      </c>
      <c r="C426" s="42" t="s">
        <v>103</v>
      </c>
      <c r="D426" s="43">
        <v>1</v>
      </c>
    </row>
    <row r="427" s="1" customFormat="1" ht="24.95" customHeight="1" spans="1:4">
      <c r="A427" s="40" t="s">
        <v>192</v>
      </c>
      <c r="B427" s="41" t="s">
        <v>106</v>
      </c>
      <c r="C427" s="42" t="s">
        <v>21</v>
      </c>
      <c r="D427" s="43">
        <v>4</v>
      </c>
    </row>
    <row r="428" s="1" customFormat="1" ht="24.95" customHeight="1" spans="1:4">
      <c r="A428" s="40" t="s">
        <v>193</v>
      </c>
      <c r="B428" s="41" t="s">
        <v>36</v>
      </c>
      <c r="C428" s="42" t="s">
        <v>37</v>
      </c>
      <c r="D428" s="43">
        <v>1</v>
      </c>
    </row>
    <row r="429" s="1" customFormat="1" ht="24.95" customHeight="1" spans="1:4">
      <c r="A429" s="40" t="s">
        <v>194</v>
      </c>
      <c r="B429" s="41" t="s">
        <v>41</v>
      </c>
      <c r="C429" s="42" t="s">
        <v>42</v>
      </c>
      <c r="D429" s="43">
        <v>0.018</v>
      </c>
    </row>
    <row r="430" s="1" customFormat="1" ht="24.95" customHeight="1" spans="1:4">
      <c r="A430" s="40" t="s">
        <v>195</v>
      </c>
      <c r="B430" s="41" t="s">
        <v>29</v>
      </c>
      <c r="C430" s="42" t="s">
        <v>21</v>
      </c>
      <c r="D430" s="43">
        <v>1</v>
      </c>
    </row>
    <row r="431" s="1" customFormat="1" ht="24.95" customHeight="1" spans="1:4">
      <c r="A431" s="40" t="s">
        <v>196</v>
      </c>
      <c r="B431" s="41" t="s">
        <v>31</v>
      </c>
      <c r="C431" s="42" t="s">
        <v>32</v>
      </c>
      <c r="D431" s="43">
        <v>1</v>
      </c>
    </row>
    <row r="432" s="1" customFormat="1" ht="24.95" customHeight="1" spans="1:4">
      <c r="A432" s="38">
        <v>5</v>
      </c>
      <c r="B432" s="39" t="s">
        <v>66</v>
      </c>
      <c r="C432" s="42" t="s">
        <v>18</v>
      </c>
      <c r="D432" s="43" t="s">
        <v>18</v>
      </c>
    </row>
    <row r="433" s="1" customFormat="1" ht="24.95" customHeight="1" spans="1:4">
      <c r="A433" s="40" t="s">
        <v>190</v>
      </c>
      <c r="B433" s="41" t="s">
        <v>67</v>
      </c>
      <c r="C433" s="42" t="s">
        <v>107</v>
      </c>
      <c r="D433" s="43">
        <v>488</v>
      </c>
    </row>
    <row r="434" s="1" customFormat="1" ht="24.95" customHeight="1" spans="1:4">
      <c r="A434" s="40" t="s">
        <v>191</v>
      </c>
      <c r="B434" s="41" t="s">
        <v>108</v>
      </c>
      <c r="C434" s="42" t="s">
        <v>70</v>
      </c>
      <c r="D434" s="43">
        <v>61</v>
      </c>
    </row>
    <row r="435" s="1" customFormat="1" ht="24.95" customHeight="1" spans="1:4">
      <c r="A435" s="40" t="s">
        <v>192</v>
      </c>
      <c r="B435" s="41" t="s">
        <v>71</v>
      </c>
      <c r="C435" s="42" t="s">
        <v>70</v>
      </c>
      <c r="D435" s="43">
        <v>9</v>
      </c>
    </row>
    <row r="436" s="1" customFormat="1" ht="24.95" customHeight="1" spans="1:4">
      <c r="A436" s="40" t="s">
        <v>193</v>
      </c>
      <c r="B436" s="41" t="s">
        <v>72</v>
      </c>
      <c r="C436" s="42" t="s">
        <v>70</v>
      </c>
      <c r="D436" s="43">
        <v>51</v>
      </c>
    </row>
    <row r="437" s="1" customFormat="1" ht="24.95" customHeight="1" spans="1:4">
      <c r="A437" s="40" t="s">
        <v>194</v>
      </c>
      <c r="B437" s="41" t="s">
        <v>109</v>
      </c>
      <c r="C437" s="42" t="s">
        <v>21</v>
      </c>
      <c r="D437" s="43">
        <v>1</v>
      </c>
    </row>
    <row r="438" s="1" customFormat="1" ht="24.95" customHeight="1" spans="1:4">
      <c r="A438" s="40" t="s">
        <v>195</v>
      </c>
      <c r="B438" s="41" t="s">
        <v>74</v>
      </c>
      <c r="C438" s="42" t="s">
        <v>70</v>
      </c>
      <c r="D438" s="43">
        <v>102.5</v>
      </c>
    </row>
    <row r="439" s="1" customFormat="1" ht="24.95" customHeight="1" spans="1:4">
      <c r="A439" s="38">
        <v>6</v>
      </c>
      <c r="B439" s="39" t="s">
        <v>110</v>
      </c>
      <c r="C439" s="42" t="s">
        <v>18</v>
      </c>
      <c r="D439" s="43" t="s">
        <v>18</v>
      </c>
    </row>
    <row r="440" s="1" customFormat="1" ht="24.95" customHeight="1" spans="1:4">
      <c r="A440" s="40" t="s">
        <v>190</v>
      </c>
      <c r="B440" s="41" t="s">
        <v>110</v>
      </c>
      <c r="C440" s="42" t="s">
        <v>57</v>
      </c>
      <c r="D440" s="43">
        <f>600*0+200</f>
        <v>200</v>
      </c>
    </row>
    <row r="441" s="1" customFormat="1" ht="24.95" customHeight="1" spans="1:4">
      <c r="A441" s="38">
        <v>7</v>
      </c>
      <c r="B441" s="39" t="s">
        <v>78</v>
      </c>
      <c r="C441" s="42" t="s">
        <v>18</v>
      </c>
      <c r="D441" s="43" t="s">
        <v>18</v>
      </c>
    </row>
    <row r="442" s="1" customFormat="1" ht="24.95" customHeight="1" spans="1:4">
      <c r="A442" s="40" t="s">
        <v>190</v>
      </c>
      <c r="B442" s="41" t="s">
        <v>78</v>
      </c>
      <c r="C442" s="42" t="s">
        <v>37</v>
      </c>
      <c r="D442" s="43">
        <v>1</v>
      </c>
    </row>
    <row r="443" s="1" customFormat="1" ht="24.95" customHeight="1" spans="1:4">
      <c r="A443" s="40" t="s">
        <v>191</v>
      </c>
      <c r="B443" s="41" t="s">
        <v>79</v>
      </c>
      <c r="C443" s="42" t="s">
        <v>37</v>
      </c>
      <c r="D443" s="43">
        <v>1</v>
      </c>
    </row>
    <row r="444" s="1" customFormat="1" ht="24.95" customHeight="1" spans="1:4">
      <c r="A444" s="40" t="s">
        <v>192</v>
      </c>
      <c r="B444" s="41" t="s">
        <v>111</v>
      </c>
      <c r="C444" s="42" t="s">
        <v>54</v>
      </c>
      <c r="D444" s="43">
        <f>225</f>
        <v>225</v>
      </c>
    </row>
    <row r="445" s="1" customFormat="1" ht="24.95" customHeight="1" spans="1:4">
      <c r="A445" s="38">
        <v>8</v>
      </c>
      <c r="B445" s="39" t="s">
        <v>60</v>
      </c>
      <c r="C445" s="42" t="s">
        <v>18</v>
      </c>
      <c r="D445" s="43" t="s">
        <v>18</v>
      </c>
    </row>
    <row r="446" s="1" customFormat="1" ht="24.95" customHeight="1" spans="1:4">
      <c r="A446" s="40" t="s">
        <v>190</v>
      </c>
      <c r="B446" s="41" t="s">
        <v>113</v>
      </c>
      <c r="C446" s="42" t="s">
        <v>54</v>
      </c>
      <c r="D446" s="43">
        <v>153.1</v>
      </c>
    </row>
    <row r="447" s="1" customFormat="1" ht="24.95" customHeight="1" spans="1:4">
      <c r="A447" s="40" t="s">
        <v>191</v>
      </c>
      <c r="B447" s="41" t="s">
        <v>114</v>
      </c>
      <c r="C447" s="42" t="s">
        <v>63</v>
      </c>
      <c r="D447" s="43">
        <v>100</v>
      </c>
    </row>
    <row r="448" s="1" customFormat="1" ht="24.95" customHeight="1" spans="1:4">
      <c r="A448" s="40" t="s">
        <v>192</v>
      </c>
      <c r="B448" s="41" t="s">
        <v>115</v>
      </c>
      <c r="C448" s="42" t="s">
        <v>65</v>
      </c>
      <c r="D448" s="43">
        <v>1</v>
      </c>
    </row>
    <row r="449" s="1" customFormat="1" ht="24.95" customHeight="1" spans="1:4">
      <c r="A449" s="38">
        <v>9</v>
      </c>
      <c r="B449" s="39" t="s">
        <v>213</v>
      </c>
      <c r="C449" s="42" t="s">
        <v>18</v>
      </c>
      <c r="D449" s="43" t="s">
        <v>18</v>
      </c>
    </row>
    <row r="450" s="1" customFormat="1" ht="24.95" customHeight="1" spans="1:4">
      <c r="A450" s="40" t="s">
        <v>190</v>
      </c>
      <c r="B450" s="41" t="s">
        <v>76</v>
      </c>
      <c r="C450" s="42" t="s">
        <v>77</v>
      </c>
      <c r="D450" s="43">
        <v>0.05</v>
      </c>
    </row>
    <row r="451" s="1" customFormat="1" ht="24.95" customHeight="1" spans="1:4">
      <c r="A451" s="34" t="s">
        <v>214</v>
      </c>
      <c r="B451" s="35" t="s">
        <v>215</v>
      </c>
      <c r="C451" s="42" t="s">
        <v>18</v>
      </c>
      <c r="D451" s="43" t="s">
        <v>18</v>
      </c>
    </row>
    <row r="452" s="1" customFormat="1" ht="24.95" customHeight="1" spans="1:4">
      <c r="A452" s="38">
        <v>1</v>
      </c>
      <c r="B452" s="39" t="s">
        <v>216</v>
      </c>
      <c r="C452" s="42" t="s">
        <v>18</v>
      </c>
      <c r="D452" s="43" t="s">
        <v>18</v>
      </c>
    </row>
    <row r="453" s="1" customFormat="1" ht="24.95" customHeight="1" spans="1:4">
      <c r="A453" s="40" t="s">
        <v>190</v>
      </c>
      <c r="B453" s="41" t="s">
        <v>217</v>
      </c>
      <c r="C453" s="42" t="s">
        <v>57</v>
      </c>
      <c r="D453" s="43">
        <v>188</v>
      </c>
    </row>
    <row r="454" s="1" customFormat="1" ht="24.95" customHeight="1" spans="1:4">
      <c r="A454" s="40" t="s">
        <v>191</v>
      </c>
      <c r="B454" s="41" t="s">
        <v>218</v>
      </c>
      <c r="C454" s="42" t="s">
        <v>57</v>
      </c>
      <c r="D454" s="43">
        <v>188</v>
      </c>
    </row>
    <row r="455" s="1" customFormat="1" ht="24.95" customHeight="1" spans="1:4">
      <c r="A455" s="38">
        <v>2</v>
      </c>
      <c r="B455" s="39" t="s">
        <v>219</v>
      </c>
      <c r="C455" s="42" t="s">
        <v>18</v>
      </c>
      <c r="D455" s="43" t="s">
        <v>18</v>
      </c>
    </row>
    <row r="456" s="1" customFormat="1" ht="24.95" customHeight="1" spans="1:4">
      <c r="A456" s="40" t="s">
        <v>190</v>
      </c>
      <c r="B456" s="41" t="s">
        <v>220</v>
      </c>
      <c r="C456" s="42" t="s">
        <v>221</v>
      </c>
      <c r="D456" s="43">
        <f>2.35*0+0.5</f>
        <v>0.5</v>
      </c>
    </row>
    <row r="457" s="1" customFormat="1" ht="24.95" customHeight="1" spans="1:4">
      <c r="A457" s="40" t="s">
        <v>191</v>
      </c>
      <c r="B457" s="41" t="s">
        <v>222</v>
      </c>
      <c r="C457" s="42" t="s">
        <v>223</v>
      </c>
      <c r="D457" s="43">
        <f>9.4*0+2</f>
        <v>2</v>
      </c>
    </row>
    <row r="458" s="1" customFormat="1" ht="24.95" customHeight="1" spans="1:4">
      <c r="A458" s="38">
        <v>3</v>
      </c>
      <c r="B458" s="39" t="s">
        <v>224</v>
      </c>
      <c r="C458" s="42" t="s">
        <v>18</v>
      </c>
      <c r="D458" s="43" t="s">
        <v>18</v>
      </c>
    </row>
    <row r="459" s="1" customFormat="1" ht="24.95" customHeight="1" spans="1:4">
      <c r="A459" s="40" t="s">
        <v>190</v>
      </c>
      <c r="B459" s="41" t="s">
        <v>225</v>
      </c>
      <c r="C459" s="42" t="s">
        <v>82</v>
      </c>
      <c r="D459" s="43">
        <f>6*1+0.09*0</f>
        <v>6</v>
      </c>
    </row>
    <row r="460" s="1" customFormat="1" ht="24.95" customHeight="1" spans="1:4">
      <c r="A460" s="40" t="s">
        <v>191</v>
      </c>
      <c r="B460" s="41" t="s">
        <v>226</v>
      </c>
      <c r="C460" s="42" t="s">
        <v>227</v>
      </c>
      <c r="D460" s="43">
        <f>115.15*0+12.25</f>
        <v>12.25</v>
      </c>
    </row>
    <row r="461" s="1" customFormat="1" ht="24.95" customHeight="1" spans="1:4">
      <c r="A461" s="38">
        <v>4</v>
      </c>
      <c r="B461" s="39" t="s">
        <v>228</v>
      </c>
      <c r="C461" s="42" t="s">
        <v>18</v>
      </c>
      <c r="D461" s="43" t="s">
        <v>18</v>
      </c>
    </row>
    <row r="462" s="1" customFormat="1" ht="24.95" customHeight="1" spans="1:4">
      <c r="A462" s="40" t="s">
        <v>190</v>
      </c>
      <c r="B462" s="41" t="s">
        <v>229</v>
      </c>
      <c r="C462" s="42" t="s">
        <v>54</v>
      </c>
      <c r="D462" s="43">
        <f t="shared" ref="D462:D464" si="3">188*0+20</f>
        <v>20</v>
      </c>
    </row>
    <row r="463" s="1" customFormat="1" ht="24.95" customHeight="1" spans="1:4">
      <c r="A463" s="40" t="s">
        <v>191</v>
      </c>
      <c r="B463" s="41" t="s">
        <v>230</v>
      </c>
      <c r="C463" s="42" t="s">
        <v>54</v>
      </c>
      <c r="D463" s="43">
        <f t="shared" si="3"/>
        <v>20</v>
      </c>
    </row>
    <row r="464" s="1" customFormat="1" ht="24.95" customHeight="1" spans="1:4">
      <c r="A464" s="40" t="s">
        <v>192</v>
      </c>
      <c r="B464" s="41" t="s">
        <v>231</v>
      </c>
      <c r="C464" s="42" t="s">
        <v>54</v>
      </c>
      <c r="D464" s="43">
        <f t="shared" si="3"/>
        <v>20</v>
      </c>
    </row>
    <row r="465" s="1" customFormat="1" ht="24.95" customHeight="1" spans="1:4">
      <c r="A465" s="40" t="s">
        <v>193</v>
      </c>
      <c r="B465" s="41" t="s">
        <v>232</v>
      </c>
      <c r="C465" s="42" t="s">
        <v>63</v>
      </c>
      <c r="D465" s="43">
        <f>23.5*0+10</f>
        <v>10</v>
      </c>
    </row>
    <row r="466" s="1" customFormat="1" ht="24.95" customHeight="1" spans="1:4">
      <c r="A466" s="38">
        <v>5</v>
      </c>
      <c r="B466" s="39" t="s">
        <v>233</v>
      </c>
      <c r="C466" s="42" t="s">
        <v>18</v>
      </c>
      <c r="D466" s="43" t="s">
        <v>18</v>
      </c>
    </row>
    <row r="467" s="1" customFormat="1" ht="24.95" customHeight="1" spans="1:4">
      <c r="A467" s="40" t="s">
        <v>190</v>
      </c>
      <c r="B467" s="41" t="s">
        <v>234</v>
      </c>
      <c r="C467" s="42" t="s">
        <v>57</v>
      </c>
      <c r="D467" s="43">
        <f>949.4*0+300</f>
        <v>300</v>
      </c>
    </row>
    <row r="468" s="1" customFormat="1" ht="24.95" customHeight="1" spans="1:4">
      <c r="A468" s="40" t="s">
        <v>191</v>
      </c>
      <c r="B468" s="41" t="s">
        <v>235</v>
      </c>
      <c r="C468" s="42" t="s">
        <v>57</v>
      </c>
      <c r="D468" s="43">
        <v>10</v>
      </c>
    </row>
    <row r="469" s="1" customFormat="1" ht="24.95" customHeight="1" spans="1:4">
      <c r="A469" s="38">
        <v>6</v>
      </c>
      <c r="B469" s="39" t="s">
        <v>236</v>
      </c>
      <c r="C469" s="42" t="s">
        <v>18</v>
      </c>
      <c r="D469" s="43" t="s">
        <v>18</v>
      </c>
    </row>
    <row r="470" s="1" customFormat="1" ht="24.95" customHeight="1" spans="1:4">
      <c r="A470" s="40" t="s">
        <v>190</v>
      </c>
      <c r="B470" s="41" t="s">
        <v>237</v>
      </c>
      <c r="C470" s="42" t="s">
        <v>54</v>
      </c>
      <c r="D470" s="43">
        <f>564*0+60</f>
        <v>60</v>
      </c>
    </row>
    <row r="471" s="1" customFormat="1" ht="24.95" customHeight="1" spans="1:4">
      <c r="A471" s="40" t="s">
        <v>191</v>
      </c>
      <c r="B471" s="41" t="s">
        <v>238</v>
      </c>
      <c r="C471" s="42" t="s">
        <v>57</v>
      </c>
      <c r="D471" s="43">
        <f>376*0+40</f>
        <v>40</v>
      </c>
    </row>
    <row r="472" s="1" customFormat="1" ht="24.95" customHeight="1" spans="1:4">
      <c r="A472" s="40" t="s">
        <v>192</v>
      </c>
      <c r="B472" s="41" t="s">
        <v>239</v>
      </c>
      <c r="C472" s="42" t="s">
        <v>54</v>
      </c>
      <c r="D472" s="43">
        <f>47*0+5</f>
        <v>5</v>
      </c>
    </row>
    <row r="473" s="1" customFormat="1" ht="24.95" customHeight="1" spans="1:4">
      <c r="A473" s="40" t="s">
        <v>193</v>
      </c>
      <c r="B473" s="41" t="s">
        <v>240</v>
      </c>
      <c r="C473" s="42" t="s">
        <v>57</v>
      </c>
      <c r="D473" s="43">
        <f>141*0+15</f>
        <v>15</v>
      </c>
    </row>
    <row r="474" s="1" customFormat="1" ht="24.95" customHeight="1" spans="1:4">
      <c r="A474" s="38">
        <v>7</v>
      </c>
      <c r="B474" s="39" t="s">
        <v>241</v>
      </c>
      <c r="C474" s="42" t="s">
        <v>18</v>
      </c>
      <c r="D474" s="43" t="s">
        <v>18</v>
      </c>
    </row>
    <row r="475" s="1" customFormat="1" ht="24.95" customHeight="1" spans="1:4">
      <c r="A475" s="40" t="s">
        <v>190</v>
      </c>
      <c r="B475" s="41" t="s">
        <v>241</v>
      </c>
      <c r="C475" s="42" t="s">
        <v>242</v>
      </c>
      <c r="D475" s="43">
        <v>12</v>
      </c>
    </row>
    <row r="476" s="1" customFormat="1" ht="24.95" customHeight="1" spans="1:4">
      <c r="A476" s="38">
        <v>8</v>
      </c>
      <c r="B476" s="39" t="s">
        <v>123</v>
      </c>
      <c r="C476" s="42" t="s">
        <v>18</v>
      </c>
      <c r="D476" s="43" t="s">
        <v>18</v>
      </c>
    </row>
    <row r="477" s="1" customFormat="1" ht="24.95" customHeight="1" spans="1:4">
      <c r="A477" s="40" t="s">
        <v>190</v>
      </c>
      <c r="B477" s="41" t="s">
        <v>78</v>
      </c>
      <c r="C477" s="42" t="s">
        <v>37</v>
      </c>
      <c r="D477" s="43">
        <v>9.4</v>
      </c>
    </row>
    <row r="478" s="1" customFormat="1" ht="24.95" customHeight="1" spans="1:4">
      <c r="A478" s="40" t="s">
        <v>191</v>
      </c>
      <c r="B478" s="41" t="s">
        <v>79</v>
      </c>
      <c r="C478" s="42" t="s">
        <v>37</v>
      </c>
      <c r="D478" s="43">
        <v>9.4</v>
      </c>
    </row>
    <row r="479" s="1" customFormat="1" ht="24.95" customHeight="1" spans="1:4">
      <c r="A479" s="40" t="s">
        <v>192</v>
      </c>
      <c r="B479" s="41" t="s">
        <v>80</v>
      </c>
      <c r="C479" s="42" t="s">
        <v>54</v>
      </c>
      <c r="D479" s="43">
        <f>6230.75*0+3000</f>
        <v>3000</v>
      </c>
    </row>
    <row r="480" s="1" customFormat="1" ht="24.95" customHeight="1" spans="1:4">
      <c r="A480" s="38">
        <v>9</v>
      </c>
      <c r="B480" s="39" t="s">
        <v>243</v>
      </c>
      <c r="C480" s="42" t="s">
        <v>18</v>
      </c>
      <c r="D480" s="43" t="s">
        <v>18</v>
      </c>
    </row>
    <row r="481" s="1" customFormat="1" ht="24.95" customHeight="1" spans="1:4">
      <c r="A481" s="40" t="s">
        <v>190</v>
      </c>
      <c r="B481" s="41" t="s">
        <v>244</v>
      </c>
      <c r="C481" s="42" t="s">
        <v>54</v>
      </c>
      <c r="D481" s="43">
        <f t="shared" ref="D481:D483" si="4">376*0+80</f>
        <v>80</v>
      </c>
    </row>
    <row r="482" s="1" customFormat="1" ht="24.95" customHeight="1" spans="1:4">
      <c r="A482" s="40" t="s">
        <v>191</v>
      </c>
      <c r="B482" s="41" t="s">
        <v>245</v>
      </c>
      <c r="C482" s="42" t="s">
        <v>54</v>
      </c>
      <c r="D482" s="43">
        <f t="shared" si="4"/>
        <v>80</v>
      </c>
    </row>
    <row r="483" s="1" customFormat="1" ht="24.95" customHeight="1" spans="1:4">
      <c r="A483" s="40" t="s">
        <v>192</v>
      </c>
      <c r="B483" s="41" t="s">
        <v>246</v>
      </c>
      <c r="C483" s="42" t="s">
        <v>54</v>
      </c>
      <c r="D483" s="43">
        <f t="shared" si="4"/>
        <v>80</v>
      </c>
    </row>
    <row r="484" s="1" customFormat="1" ht="24.95" customHeight="1" spans="1:4">
      <c r="A484" s="38">
        <v>10</v>
      </c>
      <c r="B484" s="39" t="s">
        <v>247</v>
      </c>
      <c r="C484" s="42" t="s">
        <v>18</v>
      </c>
      <c r="D484" s="43" t="s">
        <v>18</v>
      </c>
    </row>
    <row r="485" s="1" customFormat="1" ht="24.95" customHeight="1" spans="1:4">
      <c r="A485" s="40" t="s">
        <v>190</v>
      </c>
      <c r="B485" s="41" t="s">
        <v>248</v>
      </c>
      <c r="C485" s="42" t="s">
        <v>249</v>
      </c>
      <c r="D485" s="43">
        <f>18.8*0+2</f>
        <v>2</v>
      </c>
    </row>
    <row r="486" s="1" customFormat="1" ht="24.95" customHeight="1" spans="1:4">
      <c r="A486" s="38">
        <v>11</v>
      </c>
      <c r="B486" s="39" t="s">
        <v>250</v>
      </c>
      <c r="C486" s="42" t="s">
        <v>18</v>
      </c>
      <c r="D486" s="43" t="s">
        <v>18</v>
      </c>
    </row>
    <row r="487" s="1" customFormat="1" ht="24.95" customHeight="1" spans="1:4">
      <c r="A487" s="40" t="s">
        <v>190</v>
      </c>
      <c r="B487" s="41" t="s">
        <v>251</v>
      </c>
      <c r="C487" s="42" t="s">
        <v>54</v>
      </c>
      <c r="D487" s="43">
        <f>940*0+160</f>
        <v>160</v>
      </c>
    </row>
    <row r="488" s="1" customFormat="1" ht="24.95" customHeight="1" spans="1:4">
      <c r="A488" s="40" t="s">
        <v>191</v>
      </c>
      <c r="B488" s="41" t="s">
        <v>252</v>
      </c>
      <c r="C488" s="42" t="s">
        <v>57</v>
      </c>
      <c r="D488" s="43">
        <f>150.4*0+16</f>
        <v>16</v>
      </c>
    </row>
    <row r="489" s="1" customFormat="1" ht="24.95" customHeight="1" spans="1:4">
      <c r="A489" s="40" t="s">
        <v>192</v>
      </c>
      <c r="B489" s="41" t="s">
        <v>253</v>
      </c>
      <c r="C489" s="42" t="s">
        <v>63</v>
      </c>
      <c r="D489" s="43">
        <f>28.2*0+3</f>
        <v>3</v>
      </c>
    </row>
    <row r="490" s="1" customFormat="1" ht="24.95" customHeight="1" spans="1:4">
      <c r="A490" s="40" t="s">
        <v>193</v>
      </c>
      <c r="B490" s="41" t="s">
        <v>248</v>
      </c>
      <c r="C490" s="42" t="s">
        <v>249</v>
      </c>
      <c r="D490" s="43">
        <f>18.8*0+2</f>
        <v>2</v>
      </c>
    </row>
    <row r="491" s="1" customFormat="1" ht="24.95" customHeight="1" spans="1:4">
      <c r="A491" s="38">
        <v>12</v>
      </c>
      <c r="B491" s="39" t="s">
        <v>254</v>
      </c>
      <c r="C491" s="42" t="s">
        <v>18</v>
      </c>
      <c r="D491" s="43" t="s">
        <v>18</v>
      </c>
    </row>
    <row r="492" s="1" customFormat="1" ht="24.95" customHeight="1" spans="1:4">
      <c r="A492" s="40" t="s">
        <v>190</v>
      </c>
      <c r="B492" s="41" t="s">
        <v>255</v>
      </c>
      <c r="C492" s="42" t="s">
        <v>63</v>
      </c>
      <c r="D492" s="43">
        <f>695.6*0+74</f>
        <v>74</v>
      </c>
    </row>
    <row r="493" s="1" customFormat="1" ht="24.95" customHeight="1" spans="1:4">
      <c r="A493" s="38">
        <v>13</v>
      </c>
      <c r="B493" s="39" t="s">
        <v>61</v>
      </c>
      <c r="C493" s="42" t="s">
        <v>18</v>
      </c>
      <c r="D493" s="43" t="s">
        <v>18</v>
      </c>
    </row>
    <row r="494" s="1" customFormat="1" ht="24.95" customHeight="1" spans="1:4">
      <c r="A494" s="40" t="s">
        <v>190</v>
      </c>
      <c r="B494" s="41" t="s">
        <v>61</v>
      </c>
      <c r="C494" s="42" t="s">
        <v>256</v>
      </c>
      <c r="D494" s="43">
        <v>20</v>
      </c>
    </row>
    <row r="495" s="1" customFormat="1" ht="24.95" customHeight="1" spans="1:4">
      <c r="A495" s="38">
        <v>14</v>
      </c>
      <c r="B495" s="39" t="s">
        <v>257</v>
      </c>
      <c r="C495" s="42" t="s">
        <v>18</v>
      </c>
      <c r="D495" s="43" t="s">
        <v>18</v>
      </c>
    </row>
    <row r="496" s="1" customFormat="1" ht="24.95" customHeight="1" spans="1:4">
      <c r="A496" s="40" t="s">
        <v>190</v>
      </c>
      <c r="B496" s="41" t="s">
        <v>258</v>
      </c>
      <c r="C496" s="42" t="s">
        <v>65</v>
      </c>
      <c r="D496" s="43">
        <f>37.6*0+4</f>
        <v>4</v>
      </c>
    </row>
    <row r="497" s="1" customFormat="1" ht="24.95" customHeight="1" spans="1:4">
      <c r="A497" s="40" t="s">
        <v>191</v>
      </c>
      <c r="B497" s="41" t="s">
        <v>259</v>
      </c>
      <c r="C497" s="42" t="s">
        <v>65</v>
      </c>
      <c r="D497" s="43">
        <f>28.2*0+3</f>
        <v>3</v>
      </c>
    </row>
    <row r="498" s="1" customFormat="1" ht="24.95" customHeight="1" spans="1:4">
      <c r="A498" s="40" t="s">
        <v>192</v>
      </c>
      <c r="B498" s="41" t="s">
        <v>260</v>
      </c>
      <c r="C498" s="42" t="s">
        <v>65</v>
      </c>
      <c r="D498" s="43">
        <f t="shared" ref="D498:D500" si="5">18.8*0+2</f>
        <v>2</v>
      </c>
    </row>
    <row r="499" s="1" customFormat="1" ht="24.95" customHeight="1" spans="1:4">
      <c r="A499" s="40" t="s">
        <v>193</v>
      </c>
      <c r="B499" s="41" t="s">
        <v>261</v>
      </c>
      <c r="C499" s="42" t="s">
        <v>65</v>
      </c>
      <c r="D499" s="43">
        <f t="shared" si="5"/>
        <v>2</v>
      </c>
    </row>
    <row r="500" s="1" customFormat="1" ht="24.95" customHeight="1" spans="1:4">
      <c r="A500" s="40" t="s">
        <v>194</v>
      </c>
      <c r="B500" s="41" t="s">
        <v>262</v>
      </c>
      <c r="C500" s="42" t="s">
        <v>65</v>
      </c>
      <c r="D500" s="43">
        <f t="shared" si="5"/>
        <v>2</v>
      </c>
    </row>
    <row r="501" s="1" customFormat="1" ht="24.95" customHeight="1" spans="1:4">
      <c r="A501" s="40" t="s">
        <v>195</v>
      </c>
      <c r="B501" s="41" t="s">
        <v>263</v>
      </c>
      <c r="C501" s="42" t="s">
        <v>65</v>
      </c>
      <c r="D501" s="43">
        <f t="shared" ref="D501:D503" si="6">9.4*0+1</f>
        <v>1</v>
      </c>
    </row>
    <row r="502" s="1" customFormat="1" ht="24.95" customHeight="1" spans="1:4">
      <c r="A502" s="40" t="s">
        <v>196</v>
      </c>
      <c r="B502" s="41" t="s">
        <v>264</v>
      </c>
      <c r="C502" s="42" t="s">
        <v>65</v>
      </c>
      <c r="D502" s="43">
        <f t="shared" si="6"/>
        <v>1</v>
      </c>
    </row>
    <row r="503" s="1" customFormat="1" ht="24.95" customHeight="1" spans="1:4">
      <c r="A503" s="40" t="s">
        <v>197</v>
      </c>
      <c r="B503" s="41" t="s">
        <v>265</v>
      </c>
      <c r="C503" s="42" t="s">
        <v>65</v>
      </c>
      <c r="D503" s="43">
        <f t="shared" si="6"/>
        <v>1</v>
      </c>
    </row>
    <row r="504" s="1" customFormat="1" ht="24.95" customHeight="1" spans="1:4">
      <c r="A504" s="38">
        <v>15</v>
      </c>
      <c r="B504" s="39" t="s">
        <v>266</v>
      </c>
      <c r="C504" s="42" t="s">
        <v>18</v>
      </c>
      <c r="D504" s="43" t="s">
        <v>18</v>
      </c>
    </row>
    <row r="505" s="1" customFormat="1" ht="24.95" customHeight="1" spans="1:4">
      <c r="A505" s="40" t="s">
        <v>190</v>
      </c>
      <c r="B505" s="41" t="s">
        <v>266</v>
      </c>
      <c r="C505" s="42" t="s">
        <v>82</v>
      </c>
      <c r="D505" s="43">
        <f>0.846*0+0.09</f>
        <v>0.09</v>
      </c>
    </row>
    <row r="506" s="1" customFormat="1" ht="24.95" customHeight="1" spans="1:4">
      <c r="A506" s="38">
        <v>16</v>
      </c>
      <c r="B506" s="39" t="s">
        <v>267</v>
      </c>
      <c r="C506" s="42" t="s">
        <v>18</v>
      </c>
      <c r="D506" s="43" t="s">
        <v>18</v>
      </c>
    </row>
    <row r="507" s="1" customFormat="1" ht="24.95" customHeight="1" spans="1:4">
      <c r="A507" s="40" t="s">
        <v>190</v>
      </c>
      <c r="B507" s="41" t="s">
        <v>268</v>
      </c>
      <c r="C507" s="42" t="s">
        <v>54</v>
      </c>
      <c r="D507" s="43">
        <f>8375.4*0+819</f>
        <v>819</v>
      </c>
    </row>
    <row r="508" s="1" customFormat="1" ht="24.95" customHeight="1" spans="1:4">
      <c r="A508" s="40" t="s">
        <v>191</v>
      </c>
      <c r="B508" s="41" t="s">
        <v>269</v>
      </c>
      <c r="C508" s="42" t="s">
        <v>57</v>
      </c>
      <c r="D508" s="43">
        <f>1551*0+500</f>
        <v>500</v>
      </c>
    </row>
    <row r="509" s="1" customFormat="1" ht="24.95" customHeight="1" spans="1:4">
      <c r="A509" s="38">
        <v>17</v>
      </c>
      <c r="B509" s="39" t="s">
        <v>270</v>
      </c>
      <c r="C509" s="42" t="s">
        <v>18</v>
      </c>
      <c r="D509" s="43" t="s">
        <v>18</v>
      </c>
    </row>
    <row r="510" s="1" customFormat="1" ht="24.95" customHeight="1" spans="1:4">
      <c r="A510" s="40" t="s">
        <v>190</v>
      </c>
      <c r="B510" s="41" t="s">
        <v>268</v>
      </c>
      <c r="C510" s="42" t="s">
        <v>54</v>
      </c>
      <c r="D510" s="43">
        <f>41219*0+819</f>
        <v>819</v>
      </c>
    </row>
    <row r="511" s="1" customFormat="1" ht="24.95" customHeight="1" spans="1:4">
      <c r="A511" s="40" t="s">
        <v>191</v>
      </c>
      <c r="B511" s="41" t="s">
        <v>271</v>
      </c>
      <c r="C511" s="42" t="s">
        <v>57</v>
      </c>
      <c r="D511" s="43">
        <f>240.17*0+25.55</f>
        <v>25.55</v>
      </c>
    </row>
    <row r="512" s="1" customFormat="1" ht="24.95" customHeight="1" spans="1:4">
      <c r="A512" s="34" t="s">
        <v>272</v>
      </c>
      <c r="B512" s="35" t="s">
        <v>273</v>
      </c>
      <c r="C512" s="42" t="s">
        <v>18</v>
      </c>
      <c r="D512" s="43" t="s">
        <v>18</v>
      </c>
    </row>
    <row r="513" s="1" customFormat="1" ht="24.95" customHeight="1" spans="1:4">
      <c r="A513" s="38">
        <v>1</v>
      </c>
      <c r="B513" s="39" t="s">
        <v>274</v>
      </c>
      <c r="C513" s="42" t="s">
        <v>18</v>
      </c>
      <c r="D513" s="43" t="s">
        <v>18</v>
      </c>
    </row>
    <row r="514" s="1" customFormat="1" ht="24.95" customHeight="1" spans="1:4">
      <c r="A514" s="40" t="s">
        <v>190</v>
      </c>
      <c r="B514" s="41" t="s">
        <v>275</v>
      </c>
      <c r="C514" s="42" t="s">
        <v>54</v>
      </c>
      <c r="D514" s="43">
        <f>61.5*0+1</f>
        <v>1</v>
      </c>
    </row>
    <row r="515" s="1" customFormat="1" ht="39.75" customHeight="1" spans="1:4">
      <c r="A515" s="40" t="s">
        <v>191</v>
      </c>
      <c r="B515" s="41" t="s">
        <v>86</v>
      </c>
      <c r="C515" s="42" t="s">
        <v>57</v>
      </c>
      <c r="D515" s="43">
        <f>442.8*0+200</f>
        <v>200</v>
      </c>
    </row>
    <row r="516" s="1" customFormat="1" ht="24.95" customHeight="1" spans="1:4">
      <c r="A516" s="40" t="s">
        <v>192</v>
      </c>
      <c r="B516" s="41" t="s">
        <v>276</v>
      </c>
      <c r="C516" s="42" t="s">
        <v>57</v>
      </c>
      <c r="D516" s="43">
        <f>25.092*0+0.85</f>
        <v>0.85</v>
      </c>
    </row>
    <row r="517" s="1" customFormat="1" ht="24.95" customHeight="1" spans="1:4">
      <c r="A517" s="40" t="s">
        <v>193</v>
      </c>
      <c r="B517" s="41" t="s">
        <v>92</v>
      </c>
      <c r="C517" s="42" t="s">
        <v>57</v>
      </c>
      <c r="D517" s="43">
        <f>24.477*0+0.85</f>
        <v>0.85</v>
      </c>
    </row>
    <row r="518" s="1" customFormat="1" ht="24.95" customHeight="1" spans="1:4">
      <c r="A518" s="40" t="s">
        <v>194</v>
      </c>
      <c r="B518" s="41" t="s">
        <v>93</v>
      </c>
      <c r="C518" s="42" t="s">
        <v>54</v>
      </c>
      <c r="D518" s="43">
        <f>30.504*0+1.7</f>
        <v>1.7</v>
      </c>
    </row>
    <row r="519" s="1" customFormat="1" ht="24.95" customHeight="1" spans="1:4">
      <c r="A519" s="40" t="s">
        <v>195</v>
      </c>
      <c r="B519" s="41" t="s">
        <v>277</v>
      </c>
      <c r="C519" s="42" t="s">
        <v>63</v>
      </c>
      <c r="D519" s="43">
        <f>136.653*0+1.91</f>
        <v>1.91</v>
      </c>
    </row>
    <row r="520" s="1" customFormat="1" ht="24.95" customHeight="1" spans="1:4">
      <c r="A520" s="40" t="s">
        <v>196</v>
      </c>
      <c r="B520" s="41" t="s">
        <v>278</v>
      </c>
      <c r="C520" s="42" t="s">
        <v>57</v>
      </c>
      <c r="D520" s="43">
        <f>1344*0+600</f>
        <v>600</v>
      </c>
    </row>
    <row r="521" s="1" customFormat="1" ht="24.95" customHeight="1" spans="1:4">
      <c r="A521" s="34" t="s">
        <v>279</v>
      </c>
      <c r="B521" s="35" t="s">
        <v>280</v>
      </c>
      <c r="C521" s="42" t="s">
        <v>18</v>
      </c>
      <c r="D521" s="43" t="s">
        <v>18</v>
      </c>
    </row>
    <row r="522" s="1" customFormat="1" ht="24.95" customHeight="1" spans="1:4">
      <c r="A522" s="38">
        <v>1</v>
      </c>
      <c r="B522" s="39" t="s">
        <v>123</v>
      </c>
      <c r="C522" s="42" t="s">
        <v>18</v>
      </c>
      <c r="D522" s="43">
        <v>0</v>
      </c>
    </row>
    <row r="523" s="1" customFormat="1" ht="24.95" customHeight="1" spans="1:4">
      <c r="A523" s="40" t="s">
        <v>190</v>
      </c>
      <c r="B523" s="41" t="s">
        <v>78</v>
      </c>
      <c r="C523" s="42" t="s">
        <v>37</v>
      </c>
      <c r="D523" s="43">
        <v>3.48</v>
      </c>
    </row>
    <row r="524" s="1" customFormat="1" ht="33" customHeight="1" spans="1:4">
      <c r="A524" s="40" t="s">
        <v>191</v>
      </c>
      <c r="B524" s="41" t="s">
        <v>79</v>
      </c>
      <c r="C524" s="42" t="s">
        <v>37</v>
      </c>
      <c r="D524" s="43">
        <v>3.48</v>
      </c>
    </row>
    <row r="525" s="1" customFormat="1" ht="24.95" customHeight="1" spans="1:4">
      <c r="A525" s="40" t="s">
        <v>192</v>
      </c>
      <c r="B525" s="41" t="s">
        <v>80</v>
      </c>
      <c r="C525" s="42" t="s">
        <v>54</v>
      </c>
      <c r="D525" s="43">
        <f>22413.76*0+20000</f>
        <v>20000</v>
      </c>
    </row>
    <row r="526" s="1" customFormat="1" ht="24.95" customHeight="1" spans="1:4">
      <c r="A526" s="38">
        <v>2</v>
      </c>
      <c r="B526" s="39" t="s">
        <v>124</v>
      </c>
      <c r="C526" s="42" t="s">
        <v>18</v>
      </c>
      <c r="D526" s="43" t="s">
        <v>18</v>
      </c>
    </row>
    <row r="527" s="1" customFormat="1" ht="24.95" customHeight="1" spans="1:4">
      <c r="A527" s="40" t="s">
        <v>190</v>
      </c>
      <c r="B527" s="41" t="s">
        <v>31</v>
      </c>
      <c r="C527" s="42" t="s">
        <v>32</v>
      </c>
      <c r="D527" s="43">
        <v>10.21</v>
      </c>
    </row>
    <row r="528" s="1" customFormat="1" ht="24.95" customHeight="1" spans="1:4">
      <c r="A528" s="40" t="s">
        <v>191</v>
      </c>
      <c r="B528" s="41" t="s">
        <v>127</v>
      </c>
      <c r="C528" s="42" t="s">
        <v>21</v>
      </c>
      <c r="D528" s="43">
        <v>3</v>
      </c>
    </row>
    <row r="529" s="1" customFormat="1" ht="24.95" customHeight="1" spans="1:4">
      <c r="A529" s="44" t="s">
        <v>281</v>
      </c>
      <c r="B529" s="35" t="s">
        <v>130</v>
      </c>
      <c r="C529" s="45"/>
      <c r="D529" s="37"/>
    </row>
    <row r="530" s="1" customFormat="1" ht="24.95" customHeight="1" spans="1:4">
      <c r="A530" s="46" t="s">
        <v>19</v>
      </c>
      <c r="B530" s="47" t="s">
        <v>130</v>
      </c>
      <c r="C530" s="45" t="s">
        <v>82</v>
      </c>
      <c r="D530" s="37">
        <v>8</v>
      </c>
    </row>
    <row r="531" s="1" customFormat="1" ht="47.25" customHeight="1" spans="1:4">
      <c r="A531" s="34" t="s">
        <v>282</v>
      </c>
      <c r="B531" s="48" t="s">
        <v>283</v>
      </c>
      <c r="C531" s="49"/>
      <c r="D531" s="49"/>
    </row>
    <row r="532" s="1" customFormat="1" ht="27.75" customHeight="1" spans="1:4">
      <c r="A532" s="50" t="s">
        <v>133</v>
      </c>
      <c r="B532" s="51" t="s">
        <v>284</v>
      </c>
      <c r="C532" s="52"/>
      <c r="D532" s="52"/>
    </row>
    <row r="533" s="1" customFormat="1" ht="24.95" customHeight="1" spans="1:4">
      <c r="A533" s="46">
        <v>1</v>
      </c>
      <c r="B533" s="53" t="s">
        <v>285</v>
      </c>
      <c r="C533" s="54" t="s">
        <v>286</v>
      </c>
      <c r="D533" s="55">
        <f>2119</f>
        <v>2119</v>
      </c>
    </row>
    <row r="534" s="1" customFormat="1" ht="24.95" customHeight="1" spans="1:4">
      <c r="A534" s="46">
        <v>2</v>
      </c>
      <c r="B534" s="53" t="s">
        <v>287</v>
      </c>
      <c r="C534" s="54" t="s">
        <v>288</v>
      </c>
      <c r="D534" s="54">
        <f>110515.97+48747.67+8830</f>
        <v>168093.64</v>
      </c>
    </row>
    <row r="535" s="1" customFormat="1" ht="24.95" customHeight="1" spans="1:4">
      <c r="A535" s="56" t="s">
        <v>83</v>
      </c>
      <c r="B535" s="57" t="s">
        <v>289</v>
      </c>
      <c r="C535" s="54"/>
      <c r="D535" s="54"/>
    </row>
    <row r="536" s="1" customFormat="1" ht="33" customHeight="1" spans="1:4">
      <c r="A536" s="46">
        <v>1</v>
      </c>
      <c r="B536" s="53" t="s">
        <v>290</v>
      </c>
      <c r="C536" s="54" t="s">
        <v>291</v>
      </c>
      <c r="D536" s="37">
        <v>1</v>
      </c>
    </row>
    <row r="537" s="1" customFormat="1" ht="33" customHeight="1" spans="1:4">
      <c r="A537" s="46">
        <v>2</v>
      </c>
      <c r="B537" s="53" t="s">
        <v>292</v>
      </c>
      <c r="C537" s="54" t="s">
        <v>288</v>
      </c>
      <c r="D537" s="37">
        <f>D534*6%</f>
        <v>10085.6184</v>
      </c>
    </row>
    <row r="538" s="1" customFormat="1" ht="33" customHeight="1" spans="1:4">
      <c r="A538" s="46">
        <v>3</v>
      </c>
      <c r="B538" s="53" t="s">
        <v>293</v>
      </c>
      <c r="C538" s="54" t="s">
        <v>291</v>
      </c>
      <c r="D538" s="37">
        <v>1</v>
      </c>
    </row>
    <row r="539" s="1" customFormat="1" ht="24.95" customHeight="1" spans="3:4">
      <c r="C539" s="3"/>
      <c r="D539" s="4"/>
    </row>
    <row r="540" s="1" customFormat="1" ht="24.95" customHeight="1" spans="3:4">
      <c r="C540" s="3"/>
      <c r="D540" s="4"/>
    </row>
    <row r="541" s="1" customFormat="1" ht="36.75" customHeight="1" spans="3:4">
      <c r="C541" s="3"/>
      <c r="D541" s="4"/>
    </row>
  </sheetData>
  <mergeCells count="9">
    <mergeCell ref="A4:D4"/>
    <mergeCell ref="B7:D7"/>
    <mergeCell ref="B192:D192"/>
    <mergeCell ref="B531:D531"/>
    <mergeCell ref="A5:A6"/>
    <mergeCell ref="B5:B6"/>
    <mergeCell ref="C5:C6"/>
    <mergeCell ref="D5:D6"/>
    <mergeCell ref="A1:D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陈华芳</dc:creator>
  <cp:lastModifiedBy>梁瑞彬</cp:lastModifiedBy>
  <dcterms:created xsi:type="dcterms:W3CDTF">2023-11-10T03:45:00Z</dcterms:created>
  <dcterms:modified xsi:type="dcterms:W3CDTF">2023-11-10T09:29:41Z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475CD9061E344EFCB266930321B481D5</vt:lpwstr>
  </property>
</Properties>
</file>